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 activeTab="4"/>
  </bookViews>
  <sheets>
    <sheet name="Sažetak" sheetId="5" r:id="rId1"/>
    <sheet name="Po kontima" sheetId="8" r:id="rId2"/>
    <sheet name="Po izvorima" sheetId="9" r:id="rId3"/>
    <sheet name="Funkcionalna" sheetId="10" r:id="rId4"/>
    <sheet name="Prihodi_Rashodi" sheetId="11" r:id="rId5"/>
    <sheet name="Prihodi i rashodi_UM" sheetId="1" state="hidden" r:id="rId6"/>
    <sheet name="SYS" sheetId="17" state="hidden" r:id="rId7"/>
    <sheet name="Izvor" sheetId="12" state="hidden" r:id="rId8"/>
    <sheet name="Konta" sheetId="13" state="hidden" r:id="rId9"/>
    <sheet name="Izvor_Mat" sheetId="14" state="hidden" r:id="rId10"/>
  </sheets>
  <definedNames>
    <definedName name="_xlnm._FilterDatabase" localSheetId="3" hidden="1">Funkcionalna!$A$7:$K$130</definedName>
    <definedName name="_xlnm._FilterDatabase" localSheetId="2" hidden="1">'Po izvorima'!$A$7:$G$129</definedName>
    <definedName name="_xlnm._FilterDatabase" localSheetId="1" hidden="1">'Po kontima'!$A$7:$K$121</definedName>
    <definedName name="_xlnm._FilterDatabase" localSheetId="5" hidden="1">'Prihodi i rashodi_UM'!$A$5:$I$162</definedName>
    <definedName name="_xlnm._FilterDatabase" localSheetId="0" hidden="1">Sažetak!$A$7:$H$14</definedName>
    <definedName name="_xlnm.Print_Titles" localSheetId="3">Funkcionalna!$1:$7</definedName>
    <definedName name="_xlnm.Print_Titles" localSheetId="2">'Po izvorima'!$1:$7</definedName>
    <definedName name="_xlnm.Print_Titles" localSheetId="1">'Po kontima'!$1:$7</definedName>
    <definedName name="_xlnm.Print_Titles" localSheetId="5">'Prihodi i rashodi_UM'!$1:$5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8" l="1"/>
  <c r="H29" i="8"/>
  <c r="G29" i="8"/>
  <c r="K29" i="8" s="1"/>
  <c r="A29" i="8"/>
  <c r="N40" i="11"/>
  <c r="M40" i="11"/>
  <c r="D40" i="11"/>
  <c r="F40" i="11" s="1"/>
  <c r="K14" i="10"/>
  <c r="J14" i="10"/>
  <c r="A14" i="10"/>
  <c r="K13" i="10"/>
  <c r="J13" i="10"/>
  <c r="A13" i="10"/>
  <c r="K12" i="10"/>
  <c r="J12" i="10"/>
  <c r="A12" i="10"/>
  <c r="K15" i="10"/>
  <c r="J15" i="10"/>
  <c r="A15" i="10"/>
  <c r="K11" i="10"/>
  <c r="J11" i="10"/>
  <c r="A11" i="10"/>
  <c r="K10" i="10"/>
  <c r="J10" i="10"/>
  <c r="A10" i="10"/>
  <c r="J29" i="8" l="1"/>
  <c r="E40" i="11"/>
  <c r="E16" i="9"/>
  <c r="D16" i="9"/>
  <c r="C16" i="9"/>
  <c r="E15" i="9"/>
  <c r="D15" i="9"/>
  <c r="C15" i="9"/>
  <c r="E14" i="9"/>
  <c r="D14" i="9"/>
  <c r="C14" i="9"/>
  <c r="E12" i="9"/>
  <c r="D12" i="9"/>
  <c r="C12" i="9"/>
  <c r="E11" i="9"/>
  <c r="D11" i="9"/>
  <c r="C11" i="9"/>
  <c r="E10" i="9"/>
  <c r="D10" i="9"/>
  <c r="C10" i="9"/>
  <c r="E9" i="9"/>
  <c r="D9" i="9"/>
  <c r="C9" i="9"/>
  <c r="D57" i="11"/>
  <c r="F57" i="11" s="1"/>
  <c r="D56" i="11"/>
  <c r="F56" i="11" s="1"/>
  <c r="D55" i="11"/>
  <c r="F55" i="11" s="1"/>
  <c r="D54" i="11"/>
  <c r="E54" i="11" s="1"/>
  <c r="D52" i="11"/>
  <c r="E52" i="11" s="1"/>
  <c r="D51" i="11"/>
  <c r="F51" i="11" s="1"/>
  <c r="D50" i="11"/>
  <c r="F50" i="11" s="1"/>
  <c r="D49" i="11"/>
  <c r="E49" i="11" s="1"/>
  <c r="D48" i="11"/>
  <c r="E48" i="11" s="1"/>
  <c r="D47" i="11"/>
  <c r="F47" i="11" s="1"/>
  <c r="D46" i="11"/>
  <c r="F46" i="11" s="1"/>
  <c r="D45" i="11"/>
  <c r="F45" i="11" s="1"/>
  <c r="D44" i="11"/>
  <c r="F44" i="11" s="1"/>
  <c r="D43" i="11"/>
  <c r="F43" i="11" s="1"/>
  <c r="D42" i="11"/>
  <c r="E42" i="11" s="1"/>
  <c r="D41" i="11"/>
  <c r="E41" i="11" s="1"/>
  <c r="D39" i="11"/>
  <c r="E39" i="11" s="1"/>
  <c r="D38" i="11"/>
  <c r="E38" i="11" s="1"/>
  <c r="D37" i="11"/>
  <c r="F37" i="11" s="1"/>
  <c r="D36" i="11"/>
  <c r="F36" i="11" s="1"/>
  <c r="D35" i="11"/>
  <c r="F35" i="11" s="1"/>
  <c r="D34" i="11"/>
  <c r="F34" i="11" s="1"/>
  <c r="F33" i="11"/>
  <c r="D33" i="11"/>
  <c r="E33" i="11" s="1"/>
  <c r="D32" i="11"/>
  <c r="E32" i="11" s="1"/>
  <c r="D31" i="11"/>
  <c r="E31" i="11" s="1"/>
  <c r="D30" i="11"/>
  <c r="F30" i="11" s="1"/>
  <c r="D29" i="11"/>
  <c r="F29" i="11" s="1"/>
  <c r="D28" i="11"/>
  <c r="F28" i="11" s="1"/>
  <c r="D27" i="11"/>
  <c r="F27" i="11" s="1"/>
  <c r="D26" i="11"/>
  <c r="E26" i="11" s="1"/>
  <c r="D23" i="11"/>
  <c r="F23" i="11" s="1"/>
  <c r="D18" i="11"/>
  <c r="E18" i="11" s="1"/>
  <c r="D16" i="11"/>
  <c r="F16" i="11" s="1"/>
  <c r="D14" i="11"/>
  <c r="F14" i="11" s="1"/>
  <c r="D12" i="11"/>
  <c r="F12" i="11" s="1"/>
  <c r="D11" i="11"/>
  <c r="E11" i="11" s="1"/>
  <c r="I19" i="8" l="1"/>
  <c r="I27" i="8"/>
  <c r="G34" i="8"/>
  <c r="H39" i="8"/>
  <c r="G11" i="8"/>
  <c r="I13" i="8"/>
  <c r="H17" i="8"/>
  <c r="G20" i="8"/>
  <c r="I22" i="8"/>
  <c r="H25" i="8"/>
  <c r="G28" i="8"/>
  <c r="I31" i="8"/>
  <c r="H34" i="8"/>
  <c r="G37" i="8"/>
  <c r="I39" i="8"/>
  <c r="H22" i="8"/>
  <c r="G25" i="8"/>
  <c r="H31" i="8"/>
  <c r="I36" i="8"/>
  <c r="H11" i="8"/>
  <c r="G15" i="8"/>
  <c r="I17" i="8"/>
  <c r="H20" i="8"/>
  <c r="G23" i="8"/>
  <c r="I25" i="8"/>
  <c r="H28" i="8"/>
  <c r="G32" i="8"/>
  <c r="I34" i="8"/>
  <c r="H37" i="8"/>
  <c r="G40" i="8"/>
  <c r="I11" i="8"/>
  <c r="I20" i="8"/>
  <c r="H23" i="8"/>
  <c r="G26" i="8"/>
  <c r="I28" i="8"/>
  <c r="H32" i="8"/>
  <c r="G35" i="8"/>
  <c r="I37" i="8"/>
  <c r="H40" i="8"/>
  <c r="H13" i="8"/>
  <c r="G9" i="8"/>
  <c r="H18" i="8"/>
  <c r="G21" i="8"/>
  <c r="I23" i="8"/>
  <c r="H26" i="8"/>
  <c r="G30" i="8"/>
  <c r="I32" i="8"/>
  <c r="H35" i="8"/>
  <c r="G38" i="8"/>
  <c r="I40" i="8"/>
  <c r="G17" i="8"/>
  <c r="G18" i="8"/>
  <c r="H9" i="8"/>
  <c r="I9" i="8"/>
  <c r="H12" i="8"/>
  <c r="G16" i="8"/>
  <c r="I18" i="8"/>
  <c r="H21" i="8"/>
  <c r="G24" i="8"/>
  <c r="I26" i="8"/>
  <c r="H30" i="8"/>
  <c r="G33" i="8"/>
  <c r="I35" i="8"/>
  <c r="H38" i="8"/>
  <c r="G41" i="8"/>
  <c r="I10" i="8"/>
  <c r="H15" i="8"/>
  <c r="G12" i="8"/>
  <c r="G10" i="8"/>
  <c r="I12" i="8"/>
  <c r="H16" i="8"/>
  <c r="G19" i="8"/>
  <c r="I21" i="8"/>
  <c r="H24" i="8"/>
  <c r="G27" i="8"/>
  <c r="I30" i="8"/>
  <c r="H33" i="8"/>
  <c r="G36" i="8"/>
  <c r="I38" i="8"/>
  <c r="H41" i="8"/>
  <c r="I15" i="8"/>
  <c r="E36" i="11"/>
  <c r="H10" i="8"/>
  <c r="G13" i="8"/>
  <c r="I16" i="8"/>
  <c r="H19" i="8"/>
  <c r="G22" i="8"/>
  <c r="I24" i="8"/>
  <c r="H27" i="8"/>
  <c r="G31" i="8"/>
  <c r="I33" i="8"/>
  <c r="H36" i="8"/>
  <c r="G39" i="8"/>
  <c r="I41" i="8"/>
  <c r="E56" i="11"/>
  <c r="E57" i="11"/>
  <c r="E55" i="11"/>
  <c r="E28" i="11"/>
  <c r="F42" i="11"/>
  <c r="F49" i="11"/>
  <c r="E23" i="11"/>
  <c r="E45" i="11"/>
  <c r="E51" i="11"/>
  <c r="E34" i="11"/>
  <c r="F26" i="11"/>
  <c r="E27" i="11"/>
  <c r="E35" i="11"/>
  <c r="F52" i="11"/>
  <c r="E43" i="11"/>
  <c r="F31" i="11"/>
  <c r="F39" i="11"/>
  <c r="F48" i="11"/>
  <c r="E44" i="11"/>
  <c r="F32" i="11"/>
  <c r="F41" i="11"/>
  <c r="F54" i="11"/>
  <c r="E30" i="11"/>
  <c r="E47" i="11"/>
  <c r="F38" i="11"/>
  <c r="E50" i="11"/>
  <c r="E46" i="11"/>
  <c r="E29" i="11"/>
  <c r="E37" i="11"/>
  <c r="F18" i="11"/>
  <c r="E16" i="11"/>
  <c r="E14" i="11"/>
  <c r="E12" i="11"/>
  <c r="F11" i="11"/>
  <c r="F12" i="5" l="1"/>
  <c r="F13" i="5"/>
  <c r="E9" i="5"/>
  <c r="D9" i="5"/>
  <c r="E12" i="5"/>
  <c r="D12" i="5"/>
  <c r="E13" i="5"/>
  <c r="F9" i="5"/>
  <c r="E10" i="5"/>
  <c r="D13" i="5"/>
  <c r="D2" i="10"/>
  <c r="A2" i="9"/>
  <c r="E2" i="8"/>
  <c r="B2" i="5"/>
  <c r="D1" i="10"/>
  <c r="A1" i="9"/>
  <c r="E1" i="8"/>
  <c r="B1" i="5"/>
  <c r="K40" i="8"/>
  <c r="K41" i="8"/>
  <c r="K37" i="8"/>
  <c r="K27" i="8"/>
  <c r="K24" i="8"/>
  <c r="G15" i="9"/>
  <c r="G14" i="9" l="1"/>
  <c r="F14" i="9"/>
  <c r="K16" i="8"/>
  <c r="F15" i="9"/>
  <c r="G16" i="9"/>
  <c r="J39" i="8"/>
  <c r="K36" i="8"/>
  <c r="K19" i="8"/>
  <c r="J31" i="8"/>
  <c r="J25" i="8"/>
  <c r="J18" i="8"/>
  <c r="J34" i="8"/>
  <c r="K26" i="8"/>
  <c r="K32" i="8"/>
  <c r="J36" i="8"/>
  <c r="K38" i="8"/>
  <c r="J38" i="8"/>
  <c r="K33" i="8"/>
  <c r="J15" i="8"/>
  <c r="K18" i="8"/>
  <c r="J20" i="8"/>
  <c r="K23" i="8"/>
  <c r="J23" i="8"/>
  <c r="J16" i="8"/>
  <c r="J30" i="8"/>
  <c r="J33" i="8"/>
  <c r="K35" i="8"/>
  <c r="J41" i="8"/>
  <c r="K21" i="8"/>
  <c r="K31" i="8"/>
  <c r="K22" i="8"/>
  <c r="K17" i="8"/>
  <c r="J22" i="8"/>
  <c r="J37" i="8"/>
  <c r="J40" i="8"/>
  <c r="J17" i="8"/>
  <c r="K20" i="8"/>
  <c r="K25" i="8"/>
  <c r="J27" i="8"/>
  <c r="K34" i="8"/>
  <c r="J24" i="8"/>
  <c r="J32" i="8"/>
  <c r="J35" i="8"/>
  <c r="K28" i="8"/>
  <c r="K30" i="8"/>
  <c r="J19" i="8"/>
  <c r="J21" i="8"/>
  <c r="J28" i="8"/>
  <c r="K39" i="8"/>
  <c r="J26" i="8"/>
  <c r="K15" i="8"/>
  <c r="F16" i="9"/>
  <c r="K42" i="14"/>
  <c r="H42" i="14"/>
  <c r="A42" i="14"/>
  <c r="K41" i="14"/>
  <c r="H41" i="14"/>
  <c r="A41" i="14"/>
  <c r="K40" i="14"/>
  <c r="H40" i="14"/>
  <c r="A40" i="14"/>
  <c r="K39" i="14"/>
  <c r="H39" i="14"/>
  <c r="A39" i="14"/>
  <c r="K38" i="14"/>
  <c r="H38" i="14"/>
  <c r="A38" i="14"/>
  <c r="K37" i="14"/>
  <c r="H37" i="14"/>
  <c r="A37" i="14"/>
  <c r="K36" i="14"/>
  <c r="H36" i="14"/>
  <c r="A36" i="14"/>
  <c r="K35" i="14"/>
  <c r="H35" i="14"/>
  <c r="A35" i="14"/>
  <c r="K34" i="14"/>
  <c r="H34" i="14"/>
  <c r="A34" i="14"/>
  <c r="K33" i="14"/>
  <c r="H33" i="14"/>
  <c r="A33" i="14"/>
  <c r="K32" i="14"/>
  <c r="H32" i="14"/>
  <c r="A32" i="14"/>
  <c r="K31" i="14"/>
  <c r="H31" i="14"/>
  <c r="A31" i="14"/>
  <c r="K30" i="14"/>
  <c r="H30" i="14"/>
  <c r="A30" i="14"/>
  <c r="K29" i="14"/>
  <c r="H29" i="14"/>
  <c r="A29" i="14"/>
  <c r="K28" i="14"/>
  <c r="H28" i="14"/>
  <c r="A28" i="14"/>
  <c r="K27" i="14"/>
  <c r="H27" i="14"/>
  <c r="A27" i="14"/>
  <c r="K26" i="14"/>
  <c r="H26" i="14"/>
  <c r="A26" i="14"/>
  <c r="K25" i="14"/>
  <c r="H25" i="14"/>
  <c r="A25" i="14"/>
  <c r="K24" i="14"/>
  <c r="H24" i="14"/>
  <c r="A24" i="14"/>
  <c r="K23" i="14"/>
  <c r="H23" i="14"/>
  <c r="A23" i="14"/>
  <c r="K22" i="14"/>
  <c r="H22" i="14"/>
  <c r="A22" i="14"/>
  <c r="K21" i="14"/>
  <c r="H21" i="14"/>
  <c r="A21" i="14"/>
  <c r="K20" i="14"/>
  <c r="H20" i="14"/>
  <c r="A20" i="14"/>
  <c r="K19" i="14"/>
  <c r="H19" i="14"/>
  <c r="A19" i="14"/>
  <c r="K18" i="14"/>
  <c r="H18" i="14"/>
  <c r="A18" i="14"/>
  <c r="K17" i="14"/>
  <c r="H17" i="14"/>
  <c r="A17" i="14"/>
  <c r="K16" i="14"/>
  <c r="H16" i="14"/>
  <c r="A16" i="14"/>
  <c r="K15" i="14"/>
  <c r="H15" i="14"/>
  <c r="A15" i="14"/>
  <c r="K14" i="14"/>
  <c r="H14" i="14"/>
  <c r="A14" i="14"/>
  <c r="K13" i="14"/>
  <c r="H13" i="14"/>
  <c r="A13" i="14"/>
  <c r="K12" i="14"/>
  <c r="H12" i="14"/>
  <c r="A12" i="14"/>
  <c r="K11" i="14"/>
  <c r="H11" i="14"/>
  <c r="A11" i="14"/>
  <c r="K10" i="14"/>
  <c r="H10" i="14"/>
  <c r="A10" i="14"/>
  <c r="K9" i="14"/>
  <c r="H9" i="14"/>
  <c r="A9" i="14"/>
  <c r="K8" i="14"/>
  <c r="H8" i="14"/>
  <c r="A8" i="14"/>
  <c r="K7" i="14"/>
  <c r="H7" i="14"/>
  <c r="A7" i="14"/>
  <c r="J6" i="14"/>
  <c r="I6" i="14"/>
  <c r="K6" i="14" s="1"/>
  <c r="G6" i="14"/>
  <c r="H6" i="14" s="1"/>
  <c r="K42" i="13"/>
  <c r="H42" i="13"/>
  <c r="A42" i="13"/>
  <c r="K41" i="13"/>
  <c r="H41" i="13"/>
  <c r="A41" i="13"/>
  <c r="K40" i="13"/>
  <c r="H40" i="13"/>
  <c r="A40" i="13"/>
  <c r="K39" i="13"/>
  <c r="H39" i="13"/>
  <c r="A39" i="13"/>
  <c r="K38" i="13"/>
  <c r="H38" i="13"/>
  <c r="A38" i="13"/>
  <c r="K37" i="13"/>
  <c r="H37" i="13"/>
  <c r="A37" i="13"/>
  <c r="K36" i="13"/>
  <c r="H36" i="13"/>
  <c r="A36" i="13"/>
  <c r="K35" i="13"/>
  <c r="H35" i="13"/>
  <c r="A35" i="13"/>
  <c r="K34" i="13"/>
  <c r="H34" i="13"/>
  <c r="A34" i="13"/>
  <c r="K33" i="13"/>
  <c r="H33" i="13"/>
  <c r="A33" i="13"/>
  <c r="K32" i="13"/>
  <c r="H32" i="13"/>
  <c r="A32" i="13"/>
  <c r="K31" i="13"/>
  <c r="H31" i="13"/>
  <c r="A31" i="13"/>
  <c r="K30" i="13"/>
  <c r="H30" i="13"/>
  <c r="A30" i="13"/>
  <c r="K29" i="13"/>
  <c r="H29" i="13"/>
  <c r="A29" i="13"/>
  <c r="K28" i="13"/>
  <c r="H28" i="13"/>
  <c r="A28" i="13"/>
  <c r="K27" i="13"/>
  <c r="H27" i="13"/>
  <c r="A27" i="13"/>
  <c r="K26" i="13"/>
  <c r="H26" i="13"/>
  <c r="A26" i="13"/>
  <c r="K25" i="13"/>
  <c r="H25" i="13"/>
  <c r="A25" i="13"/>
  <c r="K24" i="13"/>
  <c r="H24" i="13"/>
  <c r="A24" i="13"/>
  <c r="K23" i="13"/>
  <c r="H23" i="13"/>
  <c r="A23" i="13"/>
  <c r="K22" i="13"/>
  <c r="H22" i="13"/>
  <c r="A22" i="13"/>
  <c r="K21" i="13"/>
  <c r="H21" i="13"/>
  <c r="A21" i="13"/>
  <c r="K20" i="13"/>
  <c r="H20" i="13"/>
  <c r="A20" i="13"/>
  <c r="K19" i="13"/>
  <c r="H19" i="13"/>
  <c r="A19" i="13"/>
  <c r="K18" i="13"/>
  <c r="H18" i="13"/>
  <c r="A18" i="13"/>
  <c r="K17" i="13"/>
  <c r="H17" i="13"/>
  <c r="A17" i="13"/>
  <c r="K16" i="13"/>
  <c r="H16" i="13"/>
  <c r="A16" i="13"/>
  <c r="K15" i="13"/>
  <c r="H15" i="13"/>
  <c r="A15" i="13"/>
  <c r="K14" i="13"/>
  <c r="H14" i="13"/>
  <c r="A14" i="13"/>
  <c r="K13" i="13"/>
  <c r="H13" i="13"/>
  <c r="A13" i="13"/>
  <c r="K12" i="13"/>
  <c r="H12" i="13"/>
  <c r="A12" i="13"/>
  <c r="K11" i="13"/>
  <c r="H11" i="13"/>
  <c r="A11" i="13"/>
  <c r="K10" i="13"/>
  <c r="H10" i="13"/>
  <c r="A10" i="13"/>
  <c r="K9" i="13"/>
  <c r="H9" i="13"/>
  <c r="A9" i="13"/>
  <c r="K8" i="13"/>
  <c r="H8" i="13"/>
  <c r="A8" i="13"/>
  <c r="K7" i="13"/>
  <c r="H7" i="13"/>
  <c r="A7" i="13"/>
  <c r="J6" i="13"/>
  <c r="I6" i="13"/>
  <c r="G6" i="13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1" i="12"/>
  <c r="A10" i="12"/>
  <c r="A9" i="12"/>
  <c r="A8" i="12"/>
  <c r="A7" i="12"/>
  <c r="K43" i="12"/>
  <c r="H43" i="12"/>
  <c r="K42" i="12"/>
  <c r="H42" i="12"/>
  <c r="K41" i="12"/>
  <c r="H41" i="12"/>
  <c r="K40" i="12"/>
  <c r="H40" i="12"/>
  <c r="K39" i="12"/>
  <c r="H39" i="12"/>
  <c r="K38" i="12"/>
  <c r="H38" i="12"/>
  <c r="K37" i="12"/>
  <c r="H37" i="12"/>
  <c r="K36" i="12"/>
  <c r="H36" i="12"/>
  <c r="K35" i="12"/>
  <c r="H35" i="12"/>
  <c r="K34" i="12"/>
  <c r="H34" i="12"/>
  <c r="K33" i="12"/>
  <c r="H33" i="12"/>
  <c r="K32" i="12"/>
  <c r="H32" i="12"/>
  <c r="K31" i="12"/>
  <c r="H31" i="12"/>
  <c r="K30" i="12"/>
  <c r="H30" i="12"/>
  <c r="K29" i="12"/>
  <c r="H29" i="12"/>
  <c r="K28" i="12"/>
  <c r="H28" i="12"/>
  <c r="K27" i="12"/>
  <c r="H27" i="12"/>
  <c r="K26" i="12"/>
  <c r="H26" i="12"/>
  <c r="K25" i="12"/>
  <c r="H25" i="12"/>
  <c r="K24" i="12"/>
  <c r="H24" i="12"/>
  <c r="K23" i="12"/>
  <c r="H23" i="12"/>
  <c r="K22" i="12"/>
  <c r="H22" i="12"/>
  <c r="K21" i="12"/>
  <c r="H21" i="12"/>
  <c r="K20" i="12"/>
  <c r="H20" i="12"/>
  <c r="K19" i="12"/>
  <c r="H19" i="12"/>
  <c r="K18" i="12"/>
  <c r="H18" i="12"/>
  <c r="K17" i="12"/>
  <c r="H17" i="12"/>
  <c r="K16" i="12"/>
  <c r="H16" i="12"/>
  <c r="K15" i="12"/>
  <c r="H15" i="12"/>
  <c r="K14" i="12"/>
  <c r="H14" i="12"/>
  <c r="K13" i="12"/>
  <c r="H13" i="12"/>
  <c r="K11" i="12"/>
  <c r="H11" i="12"/>
  <c r="K10" i="12"/>
  <c r="H10" i="12"/>
  <c r="K9" i="12"/>
  <c r="H9" i="12"/>
  <c r="K8" i="12"/>
  <c r="H8" i="12"/>
  <c r="K7" i="12"/>
  <c r="H7" i="12"/>
  <c r="M57" i="11"/>
  <c r="N57" i="11"/>
  <c r="M56" i="11"/>
  <c r="N56" i="11"/>
  <c r="M55" i="11"/>
  <c r="N55" i="11"/>
  <c r="M54" i="11"/>
  <c r="N54" i="11"/>
  <c r="L53" i="11"/>
  <c r="K53" i="11"/>
  <c r="M53" i="11" s="1"/>
  <c r="J53" i="11"/>
  <c r="M52" i="11"/>
  <c r="N52" i="11"/>
  <c r="M51" i="11"/>
  <c r="N51" i="11"/>
  <c r="M50" i="11"/>
  <c r="N50" i="11"/>
  <c r="M49" i="11"/>
  <c r="N49" i="11"/>
  <c r="M48" i="11"/>
  <c r="N48" i="11"/>
  <c r="M47" i="11"/>
  <c r="N47" i="11"/>
  <c r="M46" i="11"/>
  <c r="N46" i="11"/>
  <c r="M45" i="11"/>
  <c r="N45" i="11"/>
  <c r="M44" i="11"/>
  <c r="N44" i="11"/>
  <c r="M43" i="11"/>
  <c r="N43" i="11"/>
  <c r="M42" i="11"/>
  <c r="N42" i="11"/>
  <c r="M41" i="11"/>
  <c r="N41" i="11"/>
  <c r="M39" i="11"/>
  <c r="N39" i="11"/>
  <c r="M38" i="11"/>
  <c r="N38" i="11"/>
  <c r="M37" i="11"/>
  <c r="N37" i="11"/>
  <c r="M36" i="11"/>
  <c r="N36" i="11"/>
  <c r="M35" i="11"/>
  <c r="N35" i="11"/>
  <c r="M34" i="11"/>
  <c r="N34" i="11"/>
  <c r="M33" i="11"/>
  <c r="N33" i="11"/>
  <c r="M32" i="11"/>
  <c r="N32" i="11"/>
  <c r="M31" i="11"/>
  <c r="N31" i="11"/>
  <c r="M30" i="11"/>
  <c r="N30" i="11"/>
  <c r="M29" i="11"/>
  <c r="N29" i="11"/>
  <c r="M28" i="11"/>
  <c r="N28" i="11"/>
  <c r="M27" i="11"/>
  <c r="N27" i="11"/>
  <c r="M26" i="11"/>
  <c r="N26" i="11"/>
  <c r="L25" i="11"/>
  <c r="K25" i="11"/>
  <c r="J25" i="11"/>
  <c r="M23" i="11"/>
  <c r="N23" i="11"/>
  <c r="L22" i="11"/>
  <c r="L21" i="11" s="1"/>
  <c r="K22" i="11"/>
  <c r="K21" i="11" s="1"/>
  <c r="J22" i="11"/>
  <c r="J21" i="11" s="1"/>
  <c r="M18" i="11"/>
  <c r="N18" i="11"/>
  <c r="L17" i="11"/>
  <c r="K17" i="11"/>
  <c r="M17" i="11" s="1"/>
  <c r="J17" i="11"/>
  <c r="M16" i="11"/>
  <c r="N16" i="11"/>
  <c r="L15" i="11"/>
  <c r="K15" i="11"/>
  <c r="M15" i="11" s="1"/>
  <c r="J15" i="11"/>
  <c r="N15" i="11" s="1"/>
  <c r="M14" i="11"/>
  <c r="N14" i="11"/>
  <c r="L13" i="11"/>
  <c r="K13" i="11"/>
  <c r="M13" i="11" s="1"/>
  <c r="J13" i="11"/>
  <c r="N13" i="11" s="1"/>
  <c r="M12" i="11"/>
  <c r="N12" i="11"/>
  <c r="M11" i="11"/>
  <c r="N11" i="11"/>
  <c r="L10" i="11"/>
  <c r="K10" i="11"/>
  <c r="J10" i="11"/>
  <c r="M9" i="11"/>
  <c r="M8" i="11"/>
  <c r="M7" i="11"/>
  <c r="H6" i="13" l="1"/>
  <c r="N22" i="11"/>
  <c r="L9" i="11"/>
  <c r="L8" i="11" s="1"/>
  <c r="L7" i="11" s="1"/>
  <c r="L6" i="11" s="1"/>
  <c r="E11" i="17" s="1"/>
  <c r="K6" i="13"/>
  <c r="E8" i="5"/>
  <c r="D13" i="17" s="1"/>
  <c r="M25" i="11"/>
  <c r="L24" i="11"/>
  <c r="N17" i="11"/>
  <c r="M10" i="11"/>
  <c r="K24" i="11"/>
  <c r="K9" i="11"/>
  <c r="K8" i="11" s="1"/>
  <c r="K7" i="11" s="1"/>
  <c r="K6" i="11" s="1"/>
  <c r="D11" i="17" s="1"/>
  <c r="J24" i="11"/>
  <c r="J20" i="11" s="1"/>
  <c r="N53" i="11"/>
  <c r="J9" i="11"/>
  <c r="J8" i="11" s="1"/>
  <c r="J7" i="11" s="1"/>
  <c r="J6" i="11" s="1"/>
  <c r="C11" i="17" s="1"/>
  <c r="M21" i="11"/>
  <c r="N21" i="11"/>
  <c r="N10" i="11"/>
  <c r="M22" i="11"/>
  <c r="N25" i="11"/>
  <c r="H11" i="17" l="1"/>
  <c r="N6" i="11"/>
  <c r="M6" i="11"/>
  <c r="F8" i="5"/>
  <c r="E13" i="17" s="1"/>
  <c r="I11" i="17" s="1"/>
  <c r="N24" i="11"/>
  <c r="L20" i="11"/>
  <c r="L19" i="11" s="1"/>
  <c r="M24" i="11"/>
  <c r="K20" i="11"/>
  <c r="K19" i="11" s="1"/>
  <c r="J19" i="11"/>
  <c r="G17" i="10" l="1"/>
  <c r="C12" i="17"/>
  <c r="H17" i="10"/>
  <c r="D12" i="17"/>
  <c r="I17" i="10"/>
  <c r="E12" i="17"/>
  <c r="N20" i="11"/>
  <c r="N19" i="11"/>
  <c r="M19" i="11"/>
  <c r="M20" i="11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7" i="10"/>
  <c r="J16" i="10"/>
  <c r="A16" i="10"/>
  <c r="A9" i="10"/>
  <c r="A8" i="10"/>
  <c r="A15" i="8"/>
  <c r="K13" i="8"/>
  <c r="J10" i="8"/>
  <c r="J9" i="8"/>
  <c r="K9" i="8"/>
  <c r="A41" i="8"/>
  <c r="A40" i="8"/>
  <c r="A30" i="8"/>
  <c r="A39" i="8"/>
  <c r="A38" i="8"/>
  <c r="A37" i="8"/>
  <c r="A36" i="8"/>
  <c r="A35" i="8"/>
  <c r="A34" i="8"/>
  <c r="A33" i="8"/>
  <c r="A32" i="8"/>
  <c r="A31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1" i="8"/>
  <c r="A9" i="8"/>
  <c r="A10" i="8"/>
  <c r="A13" i="8"/>
  <c r="A12" i="8"/>
  <c r="K17" i="10" l="1"/>
  <c r="D8" i="9"/>
  <c r="D17" i="17" s="1"/>
  <c r="H15" i="17" s="1"/>
  <c r="K10" i="8"/>
  <c r="K12" i="8"/>
  <c r="C13" i="9"/>
  <c r="C18" i="17" s="1"/>
  <c r="G16" i="17" s="1"/>
  <c r="D13" i="9"/>
  <c r="D18" i="17" s="1"/>
  <c r="H16" i="17" s="1"/>
  <c r="E13" i="9"/>
  <c r="E18" i="17" s="1"/>
  <c r="I16" i="17" s="1"/>
  <c r="F12" i="9"/>
  <c r="K11" i="8"/>
  <c r="J13" i="8"/>
  <c r="J11" i="8"/>
  <c r="I14" i="8"/>
  <c r="G11" i="9"/>
  <c r="K9" i="10"/>
  <c r="J17" i="10"/>
  <c r="J9" i="10"/>
  <c r="K16" i="10"/>
  <c r="F11" i="9"/>
  <c r="E8" i="9"/>
  <c r="E17" i="17" s="1"/>
  <c r="I15" i="17" s="1"/>
  <c r="C8" i="9"/>
  <c r="C17" i="17" s="1"/>
  <c r="G15" i="17" s="1"/>
  <c r="G9" i="9"/>
  <c r="F9" i="9"/>
  <c r="G10" i="9"/>
  <c r="G12" i="9"/>
  <c r="F10" i="9"/>
  <c r="I8" i="8"/>
  <c r="E15" i="17" s="1"/>
  <c r="I13" i="17" s="1"/>
  <c r="G14" i="8"/>
  <c r="C16" i="17" s="1"/>
  <c r="G14" i="17" s="1"/>
  <c r="H14" i="8"/>
  <c r="D16" i="17" s="1"/>
  <c r="H14" i="17" s="1"/>
  <c r="H8" i="8"/>
  <c r="D15" i="17" s="1"/>
  <c r="H13" i="17" s="1"/>
  <c r="G8" i="8"/>
  <c r="C15" i="17" s="1"/>
  <c r="G13" i="17" s="1"/>
  <c r="J12" i="8"/>
  <c r="H10" i="5"/>
  <c r="B158" i="1"/>
  <c r="B156" i="1"/>
  <c r="B155" i="1"/>
  <c r="B154" i="1"/>
  <c r="B151" i="1"/>
  <c r="B149" i="1"/>
  <c r="B148" i="1"/>
  <c r="B147" i="1"/>
  <c r="B133" i="1"/>
  <c r="B132" i="1"/>
  <c r="B131" i="1"/>
  <c r="B130" i="1"/>
  <c r="B129" i="1"/>
  <c r="B128" i="1"/>
  <c r="B127" i="1"/>
  <c r="B126" i="1"/>
  <c r="B125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90" i="1"/>
  <c r="B89" i="1"/>
  <c r="B88" i="1"/>
  <c r="B87" i="1"/>
  <c r="B86" i="1"/>
  <c r="B85" i="1"/>
  <c r="B84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4" i="1"/>
  <c r="B22" i="1"/>
  <c r="B20" i="1"/>
  <c r="B18" i="1"/>
  <c r="B15" i="1"/>
  <c r="B14" i="1"/>
  <c r="B13" i="1"/>
  <c r="B12" i="1"/>
  <c r="B11" i="1"/>
  <c r="B9" i="1"/>
  <c r="B8" i="1"/>
  <c r="I8" i="10" l="1"/>
  <c r="E20" i="17" s="1"/>
  <c r="I18" i="17" s="1"/>
  <c r="E16" i="17"/>
  <c r="I14" i="17" s="1"/>
  <c r="G8" i="10"/>
  <c r="H8" i="10"/>
  <c r="G8" i="9"/>
  <c r="K8" i="8"/>
  <c r="K14" i="8"/>
  <c r="J14" i="8"/>
  <c r="J8" i="8"/>
  <c r="G13" i="5"/>
  <c r="F8" i="9"/>
  <c r="F13" i="9"/>
  <c r="D8" i="5"/>
  <c r="C13" i="17" s="1"/>
  <c r="G11" i="17" s="1"/>
  <c r="F11" i="5"/>
  <c r="E14" i="17" s="1"/>
  <c r="I12" i="17" s="1"/>
  <c r="G9" i="5"/>
  <c r="H13" i="5"/>
  <c r="H9" i="5"/>
  <c r="I12" i="1"/>
  <c r="H12" i="1"/>
  <c r="J8" i="10" l="1"/>
  <c r="D20" i="17"/>
  <c r="H18" i="17" s="1"/>
  <c r="K8" i="10"/>
  <c r="C20" i="17"/>
  <c r="G18" i="17" s="1"/>
  <c r="D11" i="5"/>
  <c r="F14" i="5"/>
  <c r="G12" i="5"/>
  <c r="H12" i="5"/>
  <c r="E11" i="5"/>
  <c r="G10" i="5"/>
  <c r="H8" i="5"/>
  <c r="I162" i="1"/>
  <c r="I161" i="1"/>
  <c r="I160" i="1"/>
  <c r="I159" i="1"/>
  <c r="I158" i="1"/>
  <c r="I156" i="1"/>
  <c r="I155" i="1"/>
  <c r="I154" i="1"/>
  <c r="I153" i="1"/>
  <c r="I151" i="1"/>
  <c r="I149" i="1"/>
  <c r="I148" i="1"/>
  <c r="I147" i="1"/>
  <c r="I144" i="1"/>
  <c r="I143" i="1"/>
  <c r="I142" i="1"/>
  <c r="I141" i="1"/>
  <c r="I139" i="1"/>
  <c r="I138" i="1"/>
  <c r="I137" i="1"/>
  <c r="I136" i="1"/>
  <c r="I133" i="1"/>
  <c r="I132" i="1"/>
  <c r="I131" i="1"/>
  <c r="I130" i="1"/>
  <c r="I129" i="1"/>
  <c r="I128" i="1"/>
  <c r="I127" i="1"/>
  <c r="I126" i="1"/>
  <c r="I125" i="1"/>
  <c r="I124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2" i="1"/>
  <c r="I91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4" i="1"/>
  <c r="I22" i="1"/>
  <c r="I20" i="1"/>
  <c r="I18" i="1"/>
  <c r="I17" i="1"/>
  <c r="I15" i="1"/>
  <c r="I14" i="1"/>
  <c r="I13" i="1"/>
  <c r="I11" i="1"/>
  <c r="I9" i="1"/>
  <c r="I8" i="1"/>
  <c r="H87" i="1"/>
  <c r="H88" i="1"/>
  <c r="H161" i="1"/>
  <c r="H160" i="1"/>
  <c r="H159" i="1"/>
  <c r="H158" i="1"/>
  <c r="H156" i="1"/>
  <c r="H155" i="1"/>
  <c r="H154" i="1"/>
  <c r="H153" i="1"/>
  <c r="H151" i="1"/>
  <c r="H149" i="1"/>
  <c r="H148" i="1"/>
  <c r="H147" i="1"/>
  <c r="H144" i="1"/>
  <c r="H143" i="1"/>
  <c r="H142" i="1"/>
  <c r="H141" i="1"/>
  <c r="H139" i="1"/>
  <c r="H138" i="1"/>
  <c r="H137" i="1"/>
  <c r="H136" i="1"/>
  <c r="H133" i="1"/>
  <c r="H132" i="1"/>
  <c r="H131" i="1"/>
  <c r="H130" i="1"/>
  <c r="H129" i="1"/>
  <c r="H128" i="1"/>
  <c r="H127" i="1"/>
  <c r="H126" i="1"/>
  <c r="H125" i="1"/>
  <c r="H124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6" i="1"/>
  <c r="H85" i="1"/>
  <c r="H84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4" i="1"/>
  <c r="H22" i="1"/>
  <c r="H20" i="1"/>
  <c r="H18" i="1"/>
  <c r="H17" i="1"/>
  <c r="H15" i="1"/>
  <c r="H14" i="1"/>
  <c r="H13" i="1"/>
  <c r="H11" i="1"/>
  <c r="H9" i="1"/>
  <c r="H8" i="1"/>
  <c r="D14" i="5" l="1"/>
  <c r="C14" i="17"/>
  <c r="G12" i="17" s="1"/>
  <c r="G11" i="5"/>
  <c r="D14" i="17"/>
  <c r="H12" i="17" s="1"/>
  <c r="H11" i="5"/>
  <c r="E14" i="5"/>
  <c r="G8" i="5"/>
  <c r="E21" i="1"/>
  <c r="I21" i="1" s="1"/>
  <c r="E157" i="1"/>
  <c r="I157" i="1" s="1"/>
  <c r="F21" i="1" l="1"/>
  <c r="F157" i="1"/>
  <c r="G21" i="1" l="1"/>
  <c r="G157" i="1"/>
  <c r="H157" i="1" l="1"/>
  <c r="H21" i="1"/>
  <c r="E146" i="1"/>
  <c r="E152" i="1" l="1"/>
  <c r="F146" i="1" l="1"/>
  <c r="F152" i="1" l="1"/>
  <c r="F140" i="1"/>
  <c r="H140" i="1" s="1"/>
  <c r="E140" i="1"/>
  <c r="I140" i="1" s="1"/>
  <c r="F135" i="1"/>
  <c r="H135" i="1" s="1"/>
  <c r="E135" i="1"/>
  <c r="I135" i="1" s="1"/>
  <c r="F150" i="1"/>
  <c r="H150" i="1" s="1"/>
  <c r="E150" i="1"/>
  <c r="E145" i="1" l="1"/>
  <c r="F145" i="1"/>
  <c r="G150" i="1"/>
  <c r="I150" i="1" s="1"/>
  <c r="G146" i="1"/>
  <c r="I146" i="1" s="1"/>
  <c r="G152" i="1"/>
  <c r="I152" i="1" s="1"/>
  <c r="G140" i="1"/>
  <c r="G135" i="1"/>
  <c r="G23" i="1"/>
  <c r="G19" i="1"/>
  <c r="F134" i="1"/>
  <c r="H134" i="1" s="1"/>
  <c r="F123" i="1"/>
  <c r="F108" i="1"/>
  <c r="F93" i="1"/>
  <c r="F83" i="1"/>
  <c r="F52" i="1"/>
  <c r="F27" i="1"/>
  <c r="F23" i="1"/>
  <c r="F19" i="1"/>
  <c r="F16" i="1"/>
  <c r="F10" i="1"/>
  <c r="F7" i="1"/>
  <c r="F6" i="1" l="1"/>
  <c r="H152" i="1"/>
  <c r="H146" i="1"/>
  <c r="H23" i="1"/>
  <c r="H19" i="1"/>
  <c r="G145" i="1"/>
  <c r="I145" i="1" s="1"/>
  <c r="F82" i="1"/>
  <c r="F26" i="1"/>
  <c r="G134" i="1"/>
  <c r="G7" i="1"/>
  <c r="G10" i="1"/>
  <c r="G16" i="1"/>
  <c r="G52" i="1"/>
  <c r="G108" i="1"/>
  <c r="G123" i="1"/>
  <c r="G93" i="1"/>
  <c r="G83" i="1"/>
  <c r="G27" i="1"/>
  <c r="E123" i="1"/>
  <c r="I123" i="1" l="1"/>
  <c r="H145" i="1"/>
  <c r="H123" i="1"/>
  <c r="H108" i="1"/>
  <c r="H93" i="1"/>
  <c r="H83" i="1"/>
  <c r="H52" i="1"/>
  <c r="H27" i="1"/>
  <c r="H16" i="1"/>
  <c r="H10" i="1"/>
  <c r="H7" i="1"/>
  <c r="F25" i="1"/>
  <c r="G82" i="1"/>
  <c r="G26" i="1"/>
  <c r="G6" i="1"/>
  <c r="E23" i="1"/>
  <c r="I23" i="1" s="1"/>
  <c r="E16" i="1"/>
  <c r="I16" i="1" s="1"/>
  <c r="H82" i="1" l="1"/>
  <c r="H26" i="1"/>
  <c r="H6" i="1"/>
  <c r="G25" i="1"/>
  <c r="E7" i="1"/>
  <c r="I7" i="1" s="1"/>
  <c r="E10" i="1"/>
  <c r="I10" i="1" s="1"/>
  <c r="E19" i="1"/>
  <c r="I19" i="1" s="1"/>
  <c r="E27" i="1"/>
  <c r="I27" i="1" s="1"/>
  <c r="E52" i="1"/>
  <c r="I52" i="1" s="1"/>
  <c r="E83" i="1"/>
  <c r="I83" i="1" s="1"/>
  <c r="E93" i="1"/>
  <c r="I93" i="1" s="1"/>
  <c r="E108" i="1"/>
  <c r="I108" i="1" s="1"/>
  <c r="E134" i="1"/>
  <c r="I134" i="1" s="1"/>
  <c r="H25" i="1" l="1"/>
  <c r="E26" i="1"/>
  <c r="I26" i="1" s="1"/>
  <c r="E82" i="1"/>
  <c r="I82" i="1" s="1"/>
  <c r="E6" i="1"/>
  <c r="I6" i="1" s="1"/>
  <c r="E25" i="1" l="1"/>
  <c r="I25" i="1" s="1"/>
  <c r="G13" i="9"/>
</calcChain>
</file>

<file path=xl/sharedStrings.xml><?xml version="1.0" encoding="utf-8"?>
<sst xmlns="http://schemas.openxmlformats.org/spreadsheetml/2006/main" count="1047" uniqueCount="248">
  <si>
    <t>Vlastiti prihodi</t>
  </si>
  <si>
    <t>Izvor 3.1.1</t>
  </si>
  <si>
    <t>Opći prihodi i primitci - PK u sustavu riznice</t>
  </si>
  <si>
    <t>Izvor 1.1.2</t>
  </si>
  <si>
    <t>Opremanje ustanova u kulturi</t>
  </si>
  <si>
    <t>Aktivnost</t>
  </si>
  <si>
    <t>Ostali nespomenuti rashodi posl.</t>
  </si>
  <si>
    <t>Pristojbe i naknade</t>
  </si>
  <si>
    <t>Premije osiguranja</t>
  </si>
  <si>
    <t>Ostale usluge</t>
  </si>
  <si>
    <t>Računalne usluge</t>
  </si>
  <si>
    <t>Intelektualne i osobne usluge</t>
  </si>
  <si>
    <t>Zakupnine i najamnine</t>
  </si>
  <si>
    <t>3235</t>
  </si>
  <si>
    <t>Usluge promidžbe i informiranja</t>
  </si>
  <si>
    <t>Usluge telefona,pošte i prijevoza</t>
  </si>
  <si>
    <t>Sitni inventar i autogume</t>
  </si>
  <si>
    <t>Energija</t>
  </si>
  <si>
    <t>Materijal i sirovine</t>
  </si>
  <si>
    <t>3222</t>
  </si>
  <si>
    <t>Službena putovanja</t>
  </si>
  <si>
    <t>Pomoći iz drugih proračuna</t>
  </si>
  <si>
    <t>Izvor 5.2.1</t>
  </si>
  <si>
    <t>Reprezentacija</t>
  </si>
  <si>
    <t>Naknada troškova osobama izvan radnog odnosa</t>
  </si>
  <si>
    <t>3241</t>
  </si>
  <si>
    <t>Programska djelatnost</t>
  </si>
  <si>
    <t>Uredska oprema i namještaj</t>
  </si>
  <si>
    <t>Bankarske usluge i usluge pl.prometa</t>
  </si>
  <si>
    <t>Naknade za rad predst. I izvršnih tijela</t>
  </si>
  <si>
    <t>Komunalne usluge</t>
  </si>
  <si>
    <t>Usluge tekućeg i inv.održavanja</t>
  </si>
  <si>
    <t>Materijal i dijelovi za tekuće i inv.održ.</t>
  </si>
  <si>
    <t>Uredski materijal i ostali mat.rashodi</t>
  </si>
  <si>
    <t>Stručno usavršavanje zaposlenika</t>
  </si>
  <si>
    <t>Naknada za prijevoz,rad na terenu</t>
  </si>
  <si>
    <t>Doprinosi za zdravstveno osiguranje</t>
  </si>
  <si>
    <t>Ostali rashodi za zaposlene</t>
  </si>
  <si>
    <t>Plaće za redovan rad</t>
  </si>
  <si>
    <t>1</t>
  </si>
  <si>
    <t>Redovna djelatnost</t>
  </si>
  <si>
    <t>SVEUKUPNO RASHODI</t>
  </si>
  <si>
    <t>Tek.Pom. temeljem prijenosa EU sredstava</t>
  </si>
  <si>
    <t>6381</t>
  </si>
  <si>
    <t>Tek.Pom.Prorač.Koris.IzProrač.KojiImNijeNadl.</t>
  </si>
  <si>
    <t>6361</t>
  </si>
  <si>
    <t>Preneseni višak</t>
  </si>
  <si>
    <t>9221</t>
  </si>
  <si>
    <t>6615</t>
  </si>
  <si>
    <t>Prihodi od prodaje proizvoda i robe</t>
  </si>
  <si>
    <t>6614</t>
  </si>
  <si>
    <t>Prihodi od financijske imovine</t>
  </si>
  <si>
    <t>6413</t>
  </si>
  <si>
    <t>6712</t>
  </si>
  <si>
    <t>Prihodi iz nadležnog proračuna</t>
  </si>
  <si>
    <t>6711</t>
  </si>
  <si>
    <t>SVEUKUPNO PRIHODI</t>
  </si>
  <si>
    <t>Naziv</t>
  </si>
  <si>
    <t>Konto</t>
  </si>
  <si>
    <t>Pozicija</t>
  </si>
  <si>
    <t>3294</t>
  </si>
  <si>
    <t>Članarine i norme</t>
  </si>
  <si>
    <t>3221</t>
  </si>
  <si>
    <t>6331</t>
  </si>
  <si>
    <t>Tekuće pomoći proračunu iz drugih proračuna</t>
  </si>
  <si>
    <t>Izvor 6.1.1</t>
  </si>
  <si>
    <t>Donacije - proračunski korisnici</t>
  </si>
  <si>
    <t>6631</t>
  </si>
  <si>
    <t>Tekuće donacije</t>
  </si>
  <si>
    <t>3236</t>
  </si>
  <si>
    <t>Zdravstvene usluge</t>
  </si>
  <si>
    <t>3213</t>
  </si>
  <si>
    <t>3432</t>
  </si>
  <si>
    <t>Negativne tečajne razlike</t>
  </si>
  <si>
    <t>3214</t>
  </si>
  <si>
    <t>Ostale naknade troškova zaposlenima</t>
  </si>
  <si>
    <t>3293</t>
  </si>
  <si>
    <r>
      <t>Prihodi od pruženih usluga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</si>
  <si>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r>
      <t>Intelektualne i osobne usluge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</si>
  <si>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t>Izvor 5.7.1</t>
  </si>
  <si>
    <t>Fond solidarnosti</t>
  </si>
  <si>
    <t>3211</t>
  </si>
  <si>
    <t>4221</t>
  </si>
  <si>
    <t>3232</t>
  </si>
  <si>
    <t>3237</t>
  </si>
  <si>
    <t>Intelektualne i osobne uluge</t>
  </si>
  <si>
    <t>3693</t>
  </si>
  <si>
    <t>Tekući prij.između prorač.koris.Tem.prij.EU sreds.</t>
  </si>
  <si>
    <t>3227</t>
  </si>
  <si>
    <t>Službena radna i zaštitna djeća</t>
  </si>
  <si>
    <t>3295</t>
  </si>
  <si>
    <t>3292</t>
  </si>
  <si>
    <t>3238</t>
  </si>
  <si>
    <t>Vlastiti prihodi proračunski korisnici</t>
  </si>
  <si>
    <t>Međunarodne, međužupanijske i gradske manifestacije</t>
  </si>
  <si>
    <t>3231</t>
  </si>
  <si>
    <t>3233</t>
  </si>
  <si>
    <t>3239</t>
  </si>
  <si>
    <t>4124</t>
  </si>
  <si>
    <t>Ulaganja na tuđoj imovini radi prava korištenja</t>
  </si>
  <si>
    <t>3111</t>
  </si>
  <si>
    <t>Plan-2023
(EUR)</t>
  </si>
  <si>
    <t>4511</t>
  </si>
  <si>
    <t>Ulaganja na građevinskim objektima</t>
  </si>
  <si>
    <t>Materijal i sirovina</t>
  </si>
  <si>
    <t>4262</t>
  </si>
  <si>
    <t>Ulaganja u računalne programe</t>
  </si>
  <si>
    <t>Izvor 5.8.1</t>
  </si>
  <si>
    <t>4222</t>
  </si>
  <si>
    <t>4223</t>
  </si>
  <si>
    <t>4227</t>
  </si>
  <si>
    <t>Dodatna ulaganja na građev. Objektima</t>
  </si>
  <si>
    <t>Komunikacijska oprema</t>
  </si>
  <si>
    <t>Oprema za održavanje i zaštitu</t>
  </si>
  <si>
    <t>Uređaji, strojevi i oprema</t>
  </si>
  <si>
    <t>Mehanizam za oporavak i otpornost</t>
  </si>
  <si>
    <t>6382</t>
  </si>
  <si>
    <t>Kapitalne pomoći temeljem prijenosa</t>
  </si>
  <si>
    <t>6415</t>
  </si>
  <si>
    <t>3121</t>
  </si>
  <si>
    <t>3132</t>
  </si>
  <si>
    <t>3212</t>
  </si>
  <si>
    <t>3223</t>
  </si>
  <si>
    <t>3224</t>
  </si>
  <si>
    <t>3225</t>
  </si>
  <si>
    <t>3234</t>
  </si>
  <si>
    <t>3291</t>
  </si>
  <si>
    <t>3299</t>
  </si>
  <si>
    <t>3431</t>
  </si>
  <si>
    <t>Ostvarenje I.-VI. 2022
(EUR)</t>
  </si>
  <si>
    <t>Ostvarenje I.-VI. 2023
(EUR)</t>
  </si>
  <si>
    <t>Indeks
Ostv/Plan
(6/5)</t>
  </si>
  <si>
    <t>Indeks
Ostv_23/Ostv_22
(6/4)</t>
  </si>
  <si>
    <t>Prihod od pozitivnih tečajnih razlika</t>
  </si>
  <si>
    <t>3835</t>
  </si>
  <si>
    <t>Ostale kazne</t>
  </si>
  <si>
    <t xml:space="preserve">Nakande troškova osobama izvan radnog odnosa </t>
  </si>
  <si>
    <t xml:space="preserve">REALIZACIJA FINANCIJSKOG  PLANA UMJETNIČKOG PAVILJON ZA 1.1.-30.6.2023. </t>
  </si>
  <si>
    <t xml:space="preserve"> </t>
  </si>
  <si>
    <t>6</t>
  </si>
  <si>
    <t>9</t>
  </si>
  <si>
    <t>3</t>
  </si>
  <si>
    <t>4</t>
  </si>
  <si>
    <t>PRIHODI POSLOVANJA</t>
  </si>
  <si>
    <t>PRENESENI VIŠAK</t>
  </si>
  <si>
    <t>RASHODI POSLOVANJA</t>
  </si>
  <si>
    <t>RASHODI ZA NABAVU NEFINANCIJSKE IMOVINE</t>
  </si>
  <si>
    <t>Izvor</t>
  </si>
  <si>
    <t>RD</t>
  </si>
  <si>
    <t>RAS</t>
  </si>
  <si>
    <t>PRI</t>
  </si>
  <si>
    <t>PRDJ</t>
  </si>
  <si>
    <t>OPK</t>
  </si>
  <si>
    <t>PRI-RAS</t>
  </si>
  <si>
    <t>Konto 4. razima</t>
  </si>
  <si>
    <t>UKUPNO PRIHODI</t>
  </si>
  <si>
    <t>UKUPNO RASHODI</t>
  </si>
  <si>
    <t>UMJETNIČKI PAVILJON</t>
  </si>
  <si>
    <t>Izvještaj o prihodima i rashodima prema ekonomskoj klasifikaciji</t>
  </si>
  <si>
    <t>Izvještaj o prihodima i rashodima prema izvorima financiranja</t>
  </si>
  <si>
    <t>Izvještaj o  rashodima prema funkcionalnoj klasifikaciji</t>
  </si>
  <si>
    <t>SAVJETOVALIŠTE LUKA RITZ</t>
  </si>
  <si>
    <t>OSTVARENJE FINANCIJSKOG PLANA 30.06.2023.</t>
  </si>
  <si>
    <t>Ostvarenje 2022</t>
  </si>
  <si>
    <t>Indeks
2023/2022</t>
  </si>
  <si>
    <t>Plan</t>
  </si>
  <si>
    <t>Ostvarenje</t>
  </si>
  <si>
    <t>Indeks
9/8</t>
  </si>
  <si>
    <t>Razdjel</t>
  </si>
  <si>
    <t>021</t>
  </si>
  <si>
    <t>GRADSKI URED ZA SOCIJALNU ZAŠTITU, ZDRAVSTVO, BRANITELJE I OSOBE S INVALIDITETOM</t>
  </si>
  <si>
    <t>Glava</t>
  </si>
  <si>
    <t>02103</t>
  </si>
  <si>
    <t>CENTAR ZA PRUŽANJE USLUGA U ZAJEDNICI SAVJETOVALIŠTE LUKA RITZ</t>
  </si>
  <si>
    <t>Proračunski Korisnik</t>
  </si>
  <si>
    <t>48568</t>
  </si>
  <si>
    <t>1.1.1</t>
  </si>
  <si>
    <t>OPĆI PRIHODI I PRIMICI-PRORAČUNSKI KORISNICI</t>
  </si>
  <si>
    <t>Prihodi iz nadležnog proračuna za financiranje rashoda poslovanja</t>
  </si>
  <si>
    <t>Prihodi iz nadležnog proračuna za financ. rashoda za nabavu nefinanc. imovine</t>
  </si>
  <si>
    <t>3.1.1</t>
  </si>
  <si>
    <t>VLASTITI PRIHODI - PRORAČUNSKI KORISNICI</t>
  </si>
  <si>
    <t>Kamata na oročena sredstva i depozite po viđenju</t>
  </si>
  <si>
    <t>5.6.1</t>
  </si>
  <si>
    <t>POMOĆI TEMELJEM PRIJENOSA EK SREDSTAVA-PK</t>
  </si>
  <si>
    <t>6393</t>
  </si>
  <si>
    <t>Tekući prijenosi između prorač. Korisn. Istog prorač. temeljem prijenosa EU sredstava</t>
  </si>
  <si>
    <t>6.1.1</t>
  </si>
  <si>
    <t>DONACIJE PRORAČUNSKI KORISNICI</t>
  </si>
  <si>
    <t>Program</t>
  </si>
  <si>
    <t>JAVNA UPRAVA I ADMINISTRACIJA</t>
  </si>
  <si>
    <t>Tek.Proj</t>
  </si>
  <si>
    <t>T122105</t>
  </si>
  <si>
    <t>PROJEKT "MREŽA ZA MLADE SOCIJALNO UKLJUČIVANJE"</t>
  </si>
  <si>
    <t>A312101</t>
  </si>
  <si>
    <t>REDOVNA DJELATNOST PRORAČUNSKIH KORISNIKA</t>
  </si>
  <si>
    <t>Zdravstvene i veterinarske usluge</t>
  </si>
  <si>
    <t>Ulaganje u računalne programe</t>
  </si>
  <si>
    <t>Klasa</t>
  </si>
  <si>
    <t>Pomoći temeljem prijenosa ek sredstava PK</t>
  </si>
  <si>
    <t>Institucija</t>
  </si>
  <si>
    <t>Indeks
Ostv/Plan
(5/4)</t>
  </si>
  <si>
    <t>Savjetovalište Luka Ritz</t>
  </si>
  <si>
    <t>10000 Zagreb, Ulica kneza Ljudevita Posavskog 48</t>
  </si>
  <si>
    <t>Ostvarenje 2024</t>
  </si>
  <si>
    <t>Konto_1</t>
  </si>
  <si>
    <t>Konto_2</t>
  </si>
  <si>
    <t>R</t>
  </si>
  <si>
    <t>P ili R
Prihod ili rashod</t>
  </si>
  <si>
    <t>P</t>
  </si>
  <si>
    <t>Plan-2024
(EUR)</t>
  </si>
  <si>
    <t>Ostvarenje I.-VI. 2024
(EUR)</t>
  </si>
  <si>
    <t>Indeks
6/5</t>
  </si>
  <si>
    <t>Kontrola</t>
  </si>
  <si>
    <t>Sažetak</t>
  </si>
  <si>
    <t>Po kontima</t>
  </si>
  <si>
    <t>Po izvorima</t>
  </si>
  <si>
    <t>Funkcionalna</t>
  </si>
  <si>
    <t>Izvorno</t>
  </si>
  <si>
    <t>(kontrola, OK ili #)</t>
  </si>
  <si>
    <t>Starost</t>
  </si>
  <si>
    <t>Slijednici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</si>
  <si>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</si>
  <si>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</si>
  <si>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</si>
  <si>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</si>
  <si>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</si>
  <si>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</si>
  <si>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10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</si>
  <si>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</si>
  <si>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</si>
  <si>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</si>
  <si>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</si>
  <si>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</si>
  <si>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</si>
  <si>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</si>
  <si>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</si>
  <si>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</si>
  <si>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Socijalna zaštita</t>
  </si>
  <si>
    <t>Bolest i invaliditet</t>
  </si>
  <si>
    <t>Plan 2025</t>
  </si>
  <si>
    <t>Ostvarenje 2025</t>
  </si>
  <si>
    <t>Ostvarenje I.-VI. 2025
(EUR)</t>
  </si>
  <si>
    <t>Plan-2025
(EUR)</t>
  </si>
  <si>
    <t>Indeks
Ostv_25/Ostv_24
(5/3)</t>
  </si>
  <si>
    <t>REALIZACIJA FINANCIJSKOG  PLANA  ZA 1.1.-30.6.2025. 
(sažetak)</t>
  </si>
  <si>
    <t>Indeks
2025/2024</t>
  </si>
  <si>
    <t>OSTVARENJE FINANCIJSKOG PLANA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</si>
</sst>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8" x14ac:knownFonts="1">
    <font>
      <sz val="11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8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7.5"/>
      <color theme="4" tint="-0.499984740745262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202124"/>
      <name val="Arial"/>
      <family val="2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0" fontId="6" fillId="0" borderId="0"/>
    <xf numFmtId="0" fontId="16" fillId="0" borderId="0"/>
    <xf numFmtId="0" fontId="17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quotePrefix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quotePrefix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4" fontId="3" fillId="5" borderId="0" xfId="0" applyNumberFormat="1" applyFont="1" applyFill="1" applyAlignment="1">
      <alignment horizontal="right" vertical="center" wrapText="1"/>
    </xf>
    <xf numFmtId="4" fontId="7" fillId="5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2" fillId="5" borderId="3" xfId="0" quotePrefix="1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4" fontId="13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49" fontId="2" fillId="5" borderId="2" xfId="0" quotePrefix="1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 wrapText="1"/>
    </xf>
    <xf numFmtId="4" fontId="2" fillId="5" borderId="2" xfId="0" applyNumberFormat="1" applyFont="1" applyFill="1" applyBorder="1" applyAlignment="1">
      <alignment vertical="center"/>
    </xf>
    <xf numFmtId="49" fontId="2" fillId="3" borderId="1" xfId="0" quotePrefix="1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49" fontId="2" fillId="3" borderId="2" xfId="0" quotePrefix="1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indent="2"/>
    </xf>
    <xf numFmtId="49" fontId="1" fillId="0" borderId="4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49" fontId="2" fillId="3" borderId="5" xfId="0" quotePrefix="1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" fontId="14" fillId="4" borderId="6" xfId="0" applyNumberFormat="1" applyFont="1" applyFill="1" applyBorder="1" applyAlignment="1">
      <alignment horizontal="right" vertical="center"/>
    </xf>
    <xf numFmtId="4" fontId="14" fillId="4" borderId="2" xfId="0" applyNumberFormat="1" applyFont="1" applyFill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</cellXfs>
  <cellStyles count="4">
    <cellStyle name="Hyperlink 2" xfId="3"/>
    <cellStyle name="Normal 2" xfId="2"/>
    <cellStyle name="Normalno" xfId="0" builtinId="0"/>
    <cellStyle name="Normalno 2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4" zoomScale="90" zoomScaleNormal="90" workbookViewId="0">
      <selection activeCell="F11" sqref="F11"/>
    </sheetView>
  </sheetViews>
  <sheetFormatPr defaultRowHeight="21.95" customHeight="1" x14ac:dyDescent="0.25"/>
  <cols>
    <col min="1" max="1" width="7.7109375" style="1" hidden="1" customWidth="1"/>
    <col min="2" max="2" width="8.7109375" style="1" customWidth="1"/>
    <col min="3" max="3" width="45.7109375" style="1" customWidth="1"/>
    <col min="4" max="4" width="14.7109375" style="21" customWidth="1"/>
    <col min="5" max="6" width="14.7109375" style="1" customWidth="1"/>
    <col min="7" max="7" width="10.7109375" style="1" customWidth="1"/>
    <col min="8" max="8" width="14.7109375" style="1" customWidth="1"/>
    <col min="9" max="16384" width="9.140625" style="1"/>
  </cols>
  <sheetData>
    <row r="1" spans="1:8" ht="24.95" customHeight="1" x14ac:dyDescent="0.25">
      <c r="A1" s="20"/>
      <c r="B1" s="31" t="str">
        <f>SYS!A5</f>
        <v>Savjetovalište Luka Ritz</v>
      </c>
      <c r="C1" s="20"/>
      <c r="D1" s="22"/>
      <c r="E1" s="20"/>
      <c r="F1" s="20"/>
      <c r="G1" s="20"/>
      <c r="H1" s="20"/>
    </row>
    <row r="2" spans="1:8" ht="20.100000000000001" customHeight="1" x14ac:dyDescent="0.25">
      <c r="A2" s="20"/>
      <c r="B2" s="28" t="str">
        <f>SYS!A6</f>
        <v>10000 Zagreb, Ulica kneza Ljudevita Posavskog 48</v>
      </c>
      <c r="C2" s="20"/>
      <c r="D2" s="22"/>
      <c r="E2" s="20"/>
      <c r="F2" s="20"/>
      <c r="G2" s="20"/>
      <c r="H2" s="20"/>
    </row>
    <row r="3" spans="1:8" ht="15" customHeight="1" x14ac:dyDescent="0.25">
      <c r="A3" s="20"/>
      <c r="B3" s="28"/>
      <c r="C3" s="20"/>
      <c r="D3" s="22"/>
      <c r="E3" s="20"/>
      <c r="F3" s="20"/>
      <c r="G3" s="20"/>
      <c r="H3" s="20"/>
    </row>
    <row r="4" spans="1:8" ht="24.95" customHeight="1" x14ac:dyDescent="0.25">
      <c r="A4" s="73" t="s">
        <v>245</v>
      </c>
      <c r="B4" s="74"/>
      <c r="C4" s="74"/>
      <c r="D4" s="74"/>
      <c r="E4" s="74"/>
      <c r="F4" s="74"/>
      <c r="G4" s="74"/>
      <c r="H4" s="74"/>
    </row>
    <row r="5" spans="1:8" ht="24.95" customHeight="1" x14ac:dyDescent="0.25">
      <c r="A5" s="20"/>
      <c r="B5" s="20"/>
      <c r="C5" s="20"/>
      <c r="D5" s="22"/>
      <c r="E5" s="20"/>
      <c r="F5" s="20"/>
      <c r="G5" s="20"/>
      <c r="H5" s="20"/>
    </row>
    <row r="6" spans="1:8" ht="39.950000000000003" customHeight="1" x14ac:dyDescent="0.25">
      <c r="A6" s="19" t="s">
        <v>59</v>
      </c>
      <c r="B6" s="19" t="s">
        <v>58</v>
      </c>
      <c r="C6" s="19" t="s">
        <v>57</v>
      </c>
      <c r="D6" s="23" t="s">
        <v>211</v>
      </c>
      <c r="E6" s="19" t="s">
        <v>243</v>
      </c>
      <c r="F6" s="19" t="s">
        <v>242</v>
      </c>
      <c r="G6" s="19" t="s">
        <v>201</v>
      </c>
      <c r="H6" s="24" t="s">
        <v>244</v>
      </c>
    </row>
    <row r="7" spans="1:8" ht="12.95" customHeight="1" x14ac:dyDescent="0.25">
      <c r="A7" s="18">
        <v>1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</row>
    <row r="8" spans="1:8" ht="39.950000000000003" customHeight="1" x14ac:dyDescent="0.25">
      <c r="A8" s="17"/>
      <c r="B8" s="16" t="s">
        <v>56</v>
      </c>
      <c r="C8" s="15"/>
      <c r="D8" s="14">
        <f>D9+D10</f>
        <v>253174.56999999998</v>
      </c>
      <c r="E8" s="14">
        <f t="shared" ref="E8:F8" si="0">E9+E10</f>
        <v>654100</v>
      </c>
      <c r="F8" s="14">
        <f t="shared" si="0"/>
        <v>332469.57</v>
      </c>
      <c r="G8" s="14">
        <f>IF(E8&lt;&gt;0,F8/E8,"")</f>
        <v>0.50828553737960558</v>
      </c>
      <c r="H8" s="14">
        <f>IF(D8&lt;&gt;0,F8/D8,"")</f>
        <v>1.3132028623569896</v>
      </c>
    </row>
    <row r="9" spans="1:8" ht="24.95" customHeight="1" x14ac:dyDescent="0.25">
      <c r="A9" s="4" t="s">
        <v>39</v>
      </c>
      <c r="B9" s="3" t="s">
        <v>139</v>
      </c>
      <c r="C9" s="13" t="s">
        <v>143</v>
      </c>
      <c r="D9" s="2">
        <f>SUMIFS(Prihodi_Rashodi!J$6:J$61,Prihodi_Rashodi!$E$6:$E$61,Sažetak!$B9,Prihodi_Rashodi!$A$6:$A$61,"P")</f>
        <v>252298.02</v>
      </c>
      <c r="E9" s="2">
        <f>SUMIFS(Prihodi_Rashodi!K$6:K$61,Prihodi_Rashodi!$E$6:$E$61,Sažetak!$B9,Prihodi_Rashodi!$A$6:$A$61,"P")</f>
        <v>654100</v>
      </c>
      <c r="F9" s="2">
        <f>SUMIFS(Prihodi_Rashodi!L$6:L$61,Prihodi_Rashodi!$E$6:$E$61,Sažetak!$B9,Prihodi_Rashodi!$A$6:$A$61,"P")</f>
        <v>324105</v>
      </c>
      <c r="G9" s="2">
        <f>IF(E9&lt;&gt;0,F9/E9,"")</f>
        <v>0.49549763033175354</v>
      </c>
      <c r="H9" s="2">
        <f>IF(D9&lt;&gt;0,F9/D9,"")</f>
        <v>1.2846117460612652</v>
      </c>
    </row>
    <row r="10" spans="1:8" ht="24.95" customHeight="1" x14ac:dyDescent="0.25">
      <c r="A10" s="4">
        <v>2</v>
      </c>
      <c r="B10" s="3" t="s">
        <v>140</v>
      </c>
      <c r="C10" s="13" t="s">
        <v>144</v>
      </c>
      <c r="D10" s="2">
        <v>876.55</v>
      </c>
      <c r="E10" s="2">
        <f>SUMIFS(Prihodi_Rashodi!K$6:K$61,Prihodi_Rashodi!$E$6:$E$61,Sažetak!$B10,Prihodi_Rashodi!$A$6:$A$61,"P")</f>
        <v>0</v>
      </c>
      <c r="F10" s="2">
        <v>8364.57</v>
      </c>
      <c r="G10" s="2" t="str">
        <f>IF(E10&lt;&gt;0,F10/E10,"")</f>
        <v/>
      </c>
      <c r="H10" s="2">
        <f>IF(D10&lt;&gt;0,F10/D10,"")</f>
        <v>9.5426045291198456</v>
      </c>
    </row>
    <row r="11" spans="1:8" ht="39.950000000000003" customHeight="1" x14ac:dyDescent="0.25">
      <c r="A11" s="17"/>
      <c r="B11" s="16" t="s">
        <v>41</v>
      </c>
      <c r="C11" s="15"/>
      <c r="D11" s="14">
        <f>D12+D13</f>
        <v>199912.15000000002</v>
      </c>
      <c r="E11" s="14">
        <f t="shared" ref="E11" si="1">E12+E13</f>
        <v>654100</v>
      </c>
      <c r="F11" s="14">
        <f t="shared" ref="F11" si="2">F12+F13</f>
        <v>298313.98</v>
      </c>
      <c r="G11" s="14">
        <f t="shared" ref="G11:G13" si="3">IF(E11&lt;&gt;0,F11/E11,"")</f>
        <v>0.45606784895275948</v>
      </c>
      <c r="H11" s="14">
        <f t="shared" ref="H11:H13" si="4">IF(D11&lt;&gt;0,F11/D11,"")</f>
        <v>1.4922253599893751</v>
      </c>
    </row>
    <row r="12" spans="1:8" ht="24.95" customHeight="1" x14ac:dyDescent="0.25">
      <c r="A12" s="4" t="s">
        <v>39</v>
      </c>
      <c r="B12" s="3" t="s">
        <v>141</v>
      </c>
      <c r="C12" s="1" t="s">
        <v>145</v>
      </c>
      <c r="D12" s="2">
        <f>SUMIFS(Prihodi_Rashodi!J$6:J$61,Prihodi_Rashodi!$E$6:$E$61,Sažetak!$B12,Prihodi_Rashodi!$A$6:$A$61,"R")</f>
        <v>199912.15000000002</v>
      </c>
      <c r="E12" s="2">
        <f>SUMIFS(Prihodi_Rashodi!K$6:K$61,Prihodi_Rashodi!$E$6:$E$61,Sažetak!$B12,Prihodi_Rashodi!$A$6:$A$61,"R")</f>
        <v>649100</v>
      </c>
      <c r="F12" s="2">
        <f>SUMIFS(Prihodi_Rashodi!L$6:L$61,Prihodi_Rashodi!$E$6:$E$61,Sažetak!$B12,Prihodi_Rashodi!$A$6:$A$61,"R")</f>
        <v>298313.98</v>
      </c>
      <c r="G12" s="2">
        <f t="shared" si="3"/>
        <v>0.45958092743799106</v>
      </c>
      <c r="H12" s="2">
        <f t="shared" si="4"/>
        <v>1.4922253599893751</v>
      </c>
    </row>
    <row r="13" spans="1:8" ht="24.95" customHeight="1" x14ac:dyDescent="0.25">
      <c r="A13" s="4">
        <v>2</v>
      </c>
      <c r="B13" s="3" t="s">
        <v>142</v>
      </c>
      <c r="C13" s="1" t="s">
        <v>146</v>
      </c>
      <c r="D13" s="2">
        <f>SUMIFS(Prihodi_Rashodi!J$6:J$61,Prihodi_Rashodi!$E$6:$E$61,Sažetak!$B13,Prihodi_Rashodi!$A$6:$A$61,"R")</f>
        <v>0</v>
      </c>
      <c r="E13" s="2">
        <f>SUMIFS(Prihodi_Rashodi!K$6:K$61,Prihodi_Rashodi!$E$6:$E$61,Sažetak!$B13,Prihodi_Rashodi!$A$6:$A$61,"R")</f>
        <v>5000</v>
      </c>
      <c r="F13" s="2">
        <f>SUMIFS(Prihodi_Rashodi!L$6:L$61,Prihodi_Rashodi!$E$6:$E$61,Sažetak!$B13,Prihodi_Rashodi!$A$6:$A$61,"R")</f>
        <v>0</v>
      </c>
      <c r="G13" s="2">
        <f t="shared" si="3"/>
        <v>0</v>
      </c>
      <c r="H13" s="2" t="str">
        <f t="shared" si="4"/>
        <v/>
      </c>
    </row>
    <row r="14" spans="1:8" ht="39.950000000000003" customHeight="1" x14ac:dyDescent="0.25">
      <c r="A14" s="17"/>
      <c r="B14" s="16"/>
      <c r="C14" s="15"/>
      <c r="D14" s="14">
        <f>D8-D11</f>
        <v>53262.419999999955</v>
      </c>
      <c r="E14" s="14">
        <f t="shared" ref="E14:F14" si="5">E8-E11</f>
        <v>0</v>
      </c>
      <c r="F14" s="14">
        <f t="shared" si="5"/>
        <v>34155.590000000026</v>
      </c>
      <c r="G14" s="14"/>
      <c r="H14" s="14"/>
    </row>
    <row r="16" spans="1:8" ht="21.95" customHeight="1" x14ac:dyDescent="0.25">
      <c r="E16" s="2"/>
      <c r="F16" s="2"/>
    </row>
    <row r="17" spans="5:6" ht="21.95" customHeight="1" x14ac:dyDescent="0.25">
      <c r="E17" s="21"/>
      <c r="F17" s="21"/>
    </row>
    <row r="18" spans="5:6" ht="21.95" customHeight="1" x14ac:dyDescent="0.25">
      <c r="E18" s="2"/>
      <c r="F18" s="2"/>
    </row>
    <row r="19" spans="5:6" ht="21.95" customHeight="1" x14ac:dyDescent="0.25">
      <c r="E19" s="21"/>
      <c r="F19" s="21"/>
    </row>
    <row r="20" spans="5:6" ht="21.95" customHeight="1" x14ac:dyDescent="0.25">
      <c r="E20" s="2"/>
      <c r="F20" s="2"/>
    </row>
    <row r="21" spans="5:6" ht="21.95" customHeight="1" x14ac:dyDescent="0.25">
      <c r="E21" s="21"/>
      <c r="F21" s="21"/>
    </row>
    <row r="22" spans="5:6" ht="21.95" customHeight="1" x14ac:dyDescent="0.25">
      <c r="E22" s="2"/>
      <c r="F22" s="2"/>
    </row>
    <row r="23" spans="5:6" ht="21.95" customHeight="1" x14ac:dyDescent="0.25">
      <c r="E23" s="21"/>
      <c r="F23" s="21"/>
    </row>
    <row r="24" spans="5:6" ht="21.95" customHeight="1" x14ac:dyDescent="0.25">
      <c r="E24" s="2"/>
      <c r="F24" s="2"/>
    </row>
    <row r="25" spans="5:6" ht="21.95" customHeight="1" x14ac:dyDescent="0.25">
      <c r="E25" s="21"/>
      <c r="F25" s="21"/>
    </row>
    <row r="26" spans="5:6" ht="21.95" customHeight="1" x14ac:dyDescent="0.25">
      <c r="E26" s="2"/>
      <c r="F26" s="2"/>
    </row>
    <row r="27" spans="5:6" ht="21.95" customHeight="1" x14ac:dyDescent="0.25">
      <c r="E27" s="21"/>
      <c r="F27" s="21"/>
    </row>
    <row r="28" spans="5:6" ht="21.95" customHeight="1" x14ac:dyDescent="0.25">
      <c r="E28" s="2"/>
      <c r="F28" s="2"/>
    </row>
    <row r="29" spans="5:6" ht="21.95" customHeight="1" x14ac:dyDescent="0.25">
      <c r="E29" s="21"/>
      <c r="F29" s="21"/>
    </row>
  </sheetData>
  <autoFilter ref="A7:H14"/>
  <mergeCells count="1">
    <mergeCell ref="A4:H4"/>
  </mergeCells>
  <conditionalFormatting sqref="D14 F14:H14">
    <cfRule type="cellIs" dxfId="7" priority="1" operator="equal">
      <formula>0</formula>
    </cfRule>
  </conditionalFormatting>
  <conditionalFormatting sqref="D8:H13">
    <cfRule type="cellIs" dxfId="6" priority="1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&amp;L&amp;9&amp;K04-049&amp;D&amp;C&amp;"-,Podebljano"&amp;9&amp;K04-048&amp;P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90" zoomScaleNormal="90" workbookViewId="0">
      <selection activeCell="M26" sqref="M26"/>
    </sheetView>
  </sheetViews>
  <sheetFormatPr defaultRowHeight="21.95" customHeight="1" x14ac:dyDescent="0.25"/>
  <cols>
    <col min="1" max="4" width="7.7109375" style="1" customWidth="1"/>
    <col min="5" max="5" width="8.7109375" style="1" customWidth="1"/>
    <col min="6" max="6" width="50.7109375" style="1" customWidth="1"/>
    <col min="7" max="7" width="15.7109375" style="1" customWidth="1"/>
    <col min="8" max="8" width="7.7109375" style="1" customWidth="1"/>
    <col min="9" max="10" width="15.7109375" style="1" customWidth="1"/>
    <col min="11" max="11" width="7.7109375" style="1" customWidth="1"/>
    <col min="12" max="16384" width="9.140625" style="1"/>
  </cols>
  <sheetData>
    <row r="1" spans="1:14" ht="15.95" customHeight="1" x14ac:dyDescent="0.25">
      <c r="A1" s="79" t="s">
        <v>161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4" ht="15.95" customHeight="1" x14ac:dyDescent="0.25">
      <c r="A2" s="75" t="s">
        <v>162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4" ht="15.9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4" ht="39.950000000000003" customHeight="1" x14ac:dyDescent="0.25">
      <c r="A4" s="19" t="s">
        <v>198</v>
      </c>
      <c r="B4" s="19"/>
      <c r="C4" s="19"/>
      <c r="D4" s="19"/>
      <c r="E4" s="19" t="s">
        <v>58</v>
      </c>
      <c r="F4" s="19" t="s">
        <v>57</v>
      </c>
      <c r="G4" s="19" t="s">
        <v>163</v>
      </c>
      <c r="H4" s="19" t="s">
        <v>164</v>
      </c>
      <c r="I4" s="19" t="s">
        <v>165</v>
      </c>
      <c r="J4" s="19" t="s">
        <v>166</v>
      </c>
      <c r="K4" s="19" t="s">
        <v>167</v>
      </c>
    </row>
    <row r="5" spans="1:14" ht="12.95" customHeight="1" x14ac:dyDescent="0.25">
      <c r="A5" s="33">
        <v>1</v>
      </c>
      <c r="B5" s="33"/>
      <c r="C5" s="33"/>
      <c r="D5" s="33"/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9</v>
      </c>
      <c r="K5" s="33">
        <v>10</v>
      </c>
    </row>
    <row r="6" spans="1:14" ht="27.95" customHeight="1" x14ac:dyDescent="0.25">
      <c r="A6" s="17" t="s">
        <v>147</v>
      </c>
      <c r="B6" s="17"/>
      <c r="C6" s="17" t="s">
        <v>189</v>
      </c>
      <c r="D6" s="17" t="s">
        <v>147</v>
      </c>
      <c r="E6" s="42" t="s">
        <v>176</v>
      </c>
      <c r="F6" s="15" t="s">
        <v>177</v>
      </c>
      <c r="G6" s="14">
        <f>SUM(G7:G8)</f>
        <v>117393.32</v>
      </c>
      <c r="H6" s="14">
        <f t="shared" ref="H6:H42" si="0">IF(G6&lt;&gt;0,J6/G6,"")</f>
        <v>1.2465785957838145</v>
      </c>
      <c r="I6" s="14">
        <f>SUM(I7:I8)</f>
        <v>298000</v>
      </c>
      <c r="J6" s="14">
        <f t="shared" ref="J6" si="1">SUM(J7:J8)</f>
        <v>146340</v>
      </c>
      <c r="K6" s="14">
        <f t="shared" ref="K6:K42" si="2">IF(I6&lt;&gt; 0,J6/I6,0)</f>
        <v>0.49107382550335571</v>
      </c>
    </row>
    <row r="7" spans="1:14" ht="21.95" customHeight="1" x14ac:dyDescent="0.25">
      <c r="A7" s="4" t="str">
        <f>LEFT(E7,1)</f>
        <v>6</v>
      </c>
      <c r="B7" s="4" t="s">
        <v>150</v>
      </c>
      <c r="C7" s="4"/>
      <c r="D7" s="4">
        <v>111</v>
      </c>
      <c r="E7" s="3" t="s">
        <v>55</v>
      </c>
      <c r="F7" s="13" t="s">
        <v>178</v>
      </c>
      <c r="G7" s="2">
        <v>117393.32</v>
      </c>
      <c r="H7" s="2">
        <f t="shared" si="0"/>
        <v>1.2465785957838145</v>
      </c>
      <c r="I7" s="2">
        <v>294000</v>
      </c>
      <c r="J7" s="2">
        <v>146340</v>
      </c>
      <c r="K7" s="2">
        <f t="shared" si="2"/>
        <v>0.4977551020408163</v>
      </c>
      <c r="N7" s="4"/>
    </row>
    <row r="8" spans="1:14" ht="21.95" customHeight="1" x14ac:dyDescent="0.25">
      <c r="A8" s="4" t="str">
        <f t="shared" ref="A8:A42" si="3">LEFT(E8,1)</f>
        <v>6</v>
      </c>
      <c r="B8" s="4" t="s">
        <v>150</v>
      </c>
      <c r="C8" s="4"/>
      <c r="D8" s="4">
        <v>111</v>
      </c>
      <c r="E8" s="3" t="s">
        <v>53</v>
      </c>
      <c r="F8" s="13" t="s">
        <v>179</v>
      </c>
      <c r="G8" s="2"/>
      <c r="H8" s="2" t="str">
        <f t="shared" si="0"/>
        <v/>
      </c>
      <c r="I8" s="2">
        <v>4000</v>
      </c>
      <c r="J8" s="2"/>
      <c r="K8" s="2">
        <f t="shared" si="2"/>
        <v>0</v>
      </c>
      <c r="N8" s="4"/>
    </row>
    <row r="9" spans="1:14" ht="21.95" customHeight="1" x14ac:dyDescent="0.25">
      <c r="A9" s="4" t="str">
        <f t="shared" si="3"/>
        <v>6</v>
      </c>
      <c r="B9" s="4" t="s">
        <v>150</v>
      </c>
      <c r="C9" s="4"/>
      <c r="D9" s="4">
        <v>311</v>
      </c>
      <c r="E9" s="3" t="s">
        <v>52</v>
      </c>
      <c r="F9" s="13" t="s">
        <v>182</v>
      </c>
      <c r="G9" s="2">
        <v>0.28999999999999998</v>
      </c>
      <c r="H9" s="2">
        <f t="shared" si="0"/>
        <v>0</v>
      </c>
      <c r="I9" s="2"/>
      <c r="J9" s="2"/>
      <c r="K9" s="2">
        <f t="shared" si="2"/>
        <v>0</v>
      </c>
      <c r="N9" s="4"/>
    </row>
    <row r="10" spans="1:14" ht="21.95" customHeight="1" x14ac:dyDescent="0.25">
      <c r="A10" s="4" t="str">
        <f t="shared" si="3"/>
        <v>6</v>
      </c>
      <c r="B10" s="4" t="s">
        <v>150</v>
      </c>
      <c r="C10" s="4"/>
      <c r="D10" s="4">
        <v>561</v>
      </c>
      <c r="E10" s="3" t="s">
        <v>185</v>
      </c>
      <c r="F10" s="13" t="s">
        <v>186</v>
      </c>
      <c r="G10" s="2"/>
      <c r="H10" s="2" t="str">
        <f t="shared" si="0"/>
        <v/>
      </c>
      <c r="I10" s="2">
        <v>100</v>
      </c>
      <c r="J10" s="2"/>
      <c r="K10" s="2">
        <f t="shared" si="2"/>
        <v>0</v>
      </c>
      <c r="N10" s="4"/>
    </row>
    <row r="11" spans="1:14" ht="21.95" customHeight="1" x14ac:dyDescent="0.25">
      <c r="A11" s="4" t="str">
        <f t="shared" si="3"/>
        <v>6</v>
      </c>
      <c r="B11" s="4" t="s">
        <v>150</v>
      </c>
      <c r="C11" s="4"/>
      <c r="D11" s="4">
        <v>611</v>
      </c>
      <c r="E11" s="3" t="s">
        <v>67</v>
      </c>
      <c r="F11" s="13" t="s">
        <v>68</v>
      </c>
      <c r="G11" s="2">
        <v>9644.33</v>
      </c>
      <c r="H11" s="2">
        <f t="shared" si="0"/>
        <v>1.2623614082056502</v>
      </c>
      <c r="I11" s="2">
        <v>19500</v>
      </c>
      <c r="J11" s="2">
        <v>12174.63</v>
      </c>
      <c r="K11" s="2">
        <f t="shared" si="2"/>
        <v>0.62434000000000001</v>
      </c>
      <c r="N11" s="4"/>
    </row>
    <row r="12" spans="1:14" ht="21.95" customHeight="1" x14ac:dyDescent="0.25">
      <c r="A12" s="4" t="str">
        <f t="shared" si="3"/>
        <v>3</v>
      </c>
      <c r="B12" s="4" t="s">
        <v>149</v>
      </c>
      <c r="C12" s="4">
        <v>3121</v>
      </c>
      <c r="D12" s="4">
        <v>561</v>
      </c>
      <c r="E12" s="3">
        <v>3239</v>
      </c>
      <c r="F12" s="1" t="s">
        <v>9</v>
      </c>
      <c r="G12" s="2"/>
      <c r="H12" s="2" t="str">
        <f t="shared" si="0"/>
        <v/>
      </c>
      <c r="I12" s="2">
        <v>100</v>
      </c>
      <c r="J12" s="2">
        <v>0</v>
      </c>
      <c r="K12" s="2">
        <f t="shared" si="2"/>
        <v>0</v>
      </c>
    </row>
    <row r="13" spans="1:14" ht="18" customHeight="1" x14ac:dyDescent="0.25">
      <c r="A13" s="4" t="str">
        <f t="shared" si="3"/>
        <v>3</v>
      </c>
      <c r="B13" s="4" t="s">
        <v>149</v>
      </c>
      <c r="C13" s="4">
        <v>3121</v>
      </c>
      <c r="D13" s="4">
        <v>111</v>
      </c>
      <c r="E13" s="3">
        <v>3111</v>
      </c>
      <c r="F13" s="1" t="s">
        <v>38</v>
      </c>
      <c r="G13" s="2">
        <v>70467.56</v>
      </c>
      <c r="H13" s="2">
        <f t="shared" si="0"/>
        <v>1.2133455450990498</v>
      </c>
      <c r="I13" s="2">
        <v>187100</v>
      </c>
      <c r="J13" s="2">
        <v>85501.5</v>
      </c>
      <c r="K13" s="2">
        <f t="shared" si="2"/>
        <v>0.45698289684660609</v>
      </c>
    </row>
    <row r="14" spans="1:14" ht="18" customHeight="1" x14ac:dyDescent="0.25">
      <c r="A14" s="4" t="str">
        <f t="shared" si="3"/>
        <v>3</v>
      </c>
      <c r="B14" s="4" t="s">
        <v>149</v>
      </c>
      <c r="C14" s="4">
        <v>3121</v>
      </c>
      <c r="D14" s="4">
        <v>111</v>
      </c>
      <c r="E14" s="3">
        <v>3121</v>
      </c>
      <c r="F14" s="1" t="s">
        <v>37</v>
      </c>
      <c r="G14" s="2">
        <v>2203.83</v>
      </c>
      <c r="H14" s="2">
        <f t="shared" si="0"/>
        <v>2.2852307119877668</v>
      </c>
      <c r="I14" s="2">
        <v>6700</v>
      </c>
      <c r="J14" s="2">
        <v>5036.26</v>
      </c>
      <c r="K14" s="2">
        <f t="shared" si="2"/>
        <v>0.7516805970149254</v>
      </c>
    </row>
    <row r="15" spans="1:14" ht="18" customHeight="1" x14ac:dyDescent="0.25">
      <c r="A15" s="4" t="str">
        <f t="shared" si="3"/>
        <v>3</v>
      </c>
      <c r="B15" s="4" t="s">
        <v>149</v>
      </c>
      <c r="C15" s="4">
        <v>3121</v>
      </c>
      <c r="D15" s="4">
        <v>111</v>
      </c>
      <c r="E15" s="3">
        <v>3132</v>
      </c>
      <c r="F15" s="1" t="s">
        <v>36</v>
      </c>
      <c r="G15" s="2">
        <v>11716.73</v>
      </c>
      <c r="H15" s="2">
        <f t="shared" si="0"/>
        <v>1.2040731501024604</v>
      </c>
      <c r="I15" s="2">
        <v>31100</v>
      </c>
      <c r="J15" s="2">
        <v>14107.8</v>
      </c>
      <c r="K15" s="2">
        <f t="shared" si="2"/>
        <v>0.4536270096463022</v>
      </c>
    </row>
    <row r="16" spans="1:14" ht="18" customHeight="1" x14ac:dyDescent="0.25">
      <c r="A16" s="4" t="str">
        <f t="shared" si="3"/>
        <v>3</v>
      </c>
      <c r="B16" s="4" t="s">
        <v>149</v>
      </c>
      <c r="C16" s="4">
        <v>3121</v>
      </c>
      <c r="D16" s="4">
        <v>111</v>
      </c>
      <c r="E16" s="3">
        <v>3211</v>
      </c>
      <c r="F16" s="1" t="s">
        <v>20</v>
      </c>
      <c r="G16" s="2">
        <v>242.35</v>
      </c>
      <c r="H16" s="2">
        <f t="shared" si="0"/>
        <v>3.7142149783371159</v>
      </c>
      <c r="I16" s="2">
        <v>2000</v>
      </c>
      <c r="J16" s="2">
        <v>900.14</v>
      </c>
      <c r="K16" s="2">
        <f t="shared" si="2"/>
        <v>0.45006999999999997</v>
      </c>
    </row>
    <row r="17" spans="1:11" ht="18" customHeight="1" x14ac:dyDescent="0.25">
      <c r="A17" s="4" t="str">
        <f t="shared" si="3"/>
        <v>3</v>
      </c>
      <c r="B17" s="4" t="s">
        <v>149</v>
      </c>
      <c r="C17" s="4">
        <v>3121</v>
      </c>
      <c r="D17" s="4">
        <v>111</v>
      </c>
      <c r="E17" s="3">
        <v>3212</v>
      </c>
      <c r="F17" s="1" t="s">
        <v>35</v>
      </c>
      <c r="G17" s="2">
        <v>1746.63</v>
      </c>
      <c r="H17" s="2">
        <f t="shared" si="0"/>
        <v>1.1003017238911503</v>
      </c>
      <c r="I17" s="2">
        <v>5000</v>
      </c>
      <c r="J17" s="2">
        <v>1921.82</v>
      </c>
      <c r="K17" s="2">
        <f t="shared" si="2"/>
        <v>0.38436399999999998</v>
      </c>
    </row>
    <row r="18" spans="1:11" ht="18" customHeight="1" x14ac:dyDescent="0.25">
      <c r="A18" s="4" t="str">
        <f t="shared" si="3"/>
        <v>3</v>
      </c>
      <c r="B18" s="4" t="s">
        <v>149</v>
      </c>
      <c r="C18" s="4">
        <v>3121</v>
      </c>
      <c r="D18" s="4">
        <v>111</v>
      </c>
      <c r="E18" s="3">
        <v>3213</v>
      </c>
      <c r="F18" s="1" t="s">
        <v>34</v>
      </c>
      <c r="G18" s="2">
        <v>1070.6199999999999</v>
      </c>
      <c r="H18" s="2">
        <f t="shared" si="0"/>
        <v>1.3296407689002634</v>
      </c>
      <c r="I18" s="2">
        <v>5300</v>
      </c>
      <c r="J18" s="2">
        <v>1423.54</v>
      </c>
      <c r="K18" s="2">
        <f t="shared" si="2"/>
        <v>0.26859245283018868</v>
      </c>
    </row>
    <row r="19" spans="1:11" ht="18" customHeight="1" x14ac:dyDescent="0.25">
      <c r="A19" s="4" t="str">
        <f t="shared" si="3"/>
        <v>3</v>
      </c>
      <c r="B19" s="4" t="s">
        <v>149</v>
      </c>
      <c r="C19" s="4">
        <v>3121</v>
      </c>
      <c r="D19" s="4">
        <v>111</v>
      </c>
      <c r="E19" s="3">
        <v>3221</v>
      </c>
      <c r="F19" s="1" t="s">
        <v>33</v>
      </c>
      <c r="G19" s="2">
        <v>845.81</v>
      </c>
      <c r="H19" s="2">
        <f t="shared" si="0"/>
        <v>1.0254430664097138</v>
      </c>
      <c r="I19" s="2">
        <v>4000</v>
      </c>
      <c r="J19" s="2">
        <v>867.33</v>
      </c>
      <c r="K19" s="2">
        <f t="shared" si="2"/>
        <v>0.21683250000000001</v>
      </c>
    </row>
    <row r="20" spans="1:11" ht="18" customHeight="1" x14ac:dyDescent="0.25">
      <c r="A20" s="4" t="str">
        <f t="shared" si="3"/>
        <v>3</v>
      </c>
      <c r="B20" s="4" t="s">
        <v>149</v>
      </c>
      <c r="C20" s="4">
        <v>3121</v>
      </c>
      <c r="D20" s="4">
        <v>111</v>
      </c>
      <c r="E20" s="3">
        <v>3223</v>
      </c>
      <c r="F20" s="1" t="s">
        <v>17</v>
      </c>
      <c r="G20" s="2">
        <v>1037.46</v>
      </c>
      <c r="H20" s="2">
        <f t="shared" si="0"/>
        <v>1.2963391359666878</v>
      </c>
      <c r="I20" s="2">
        <v>6600</v>
      </c>
      <c r="J20" s="2">
        <v>1344.9</v>
      </c>
      <c r="K20" s="2">
        <f t="shared" si="2"/>
        <v>0.2037727272727273</v>
      </c>
    </row>
    <row r="21" spans="1:11" ht="18" customHeight="1" x14ac:dyDescent="0.25">
      <c r="A21" s="4" t="str">
        <f t="shared" si="3"/>
        <v>3</v>
      </c>
      <c r="B21" s="4" t="s">
        <v>149</v>
      </c>
      <c r="C21" s="4">
        <v>3121</v>
      </c>
      <c r="D21" s="4">
        <v>111</v>
      </c>
      <c r="E21" s="3">
        <v>3224</v>
      </c>
      <c r="F21" s="1" t="s">
        <v>32</v>
      </c>
      <c r="G21" s="2">
        <v>31.69</v>
      </c>
      <c r="H21" s="2">
        <f t="shared" si="0"/>
        <v>0</v>
      </c>
      <c r="I21" s="2">
        <v>800</v>
      </c>
      <c r="J21" s="2">
        <v>0</v>
      </c>
      <c r="K21" s="2">
        <f t="shared" si="2"/>
        <v>0</v>
      </c>
    </row>
    <row r="22" spans="1:11" ht="18" customHeight="1" x14ac:dyDescent="0.25">
      <c r="A22" s="4" t="str">
        <f t="shared" si="3"/>
        <v>3</v>
      </c>
      <c r="B22" s="4" t="s">
        <v>149</v>
      </c>
      <c r="C22" s="4">
        <v>3121</v>
      </c>
      <c r="D22" s="4">
        <v>111</v>
      </c>
      <c r="E22" s="3">
        <v>3225</v>
      </c>
      <c r="F22" s="1" t="s">
        <v>16</v>
      </c>
      <c r="G22" s="2">
        <v>0</v>
      </c>
      <c r="H22" s="2" t="str">
        <f t="shared" si="0"/>
        <v/>
      </c>
      <c r="I22" s="2">
        <v>2700</v>
      </c>
      <c r="J22" s="2">
        <v>0</v>
      </c>
      <c r="K22" s="2">
        <f t="shared" si="2"/>
        <v>0</v>
      </c>
    </row>
    <row r="23" spans="1:11" ht="18" customHeight="1" x14ac:dyDescent="0.25">
      <c r="A23" s="4" t="str">
        <f t="shared" si="3"/>
        <v>3</v>
      </c>
      <c r="B23" s="4" t="s">
        <v>149</v>
      </c>
      <c r="C23" s="4">
        <v>3121</v>
      </c>
      <c r="D23" s="4">
        <v>111</v>
      </c>
      <c r="E23" s="3">
        <v>3231</v>
      </c>
      <c r="F23" s="1" t="s">
        <v>15</v>
      </c>
      <c r="G23" s="2">
        <v>1341.28</v>
      </c>
      <c r="H23" s="2">
        <f t="shared" si="0"/>
        <v>0.86582965525468203</v>
      </c>
      <c r="I23" s="2">
        <v>4000</v>
      </c>
      <c r="J23" s="2">
        <v>1161.32</v>
      </c>
      <c r="K23" s="2">
        <f t="shared" si="2"/>
        <v>0.29032999999999998</v>
      </c>
    </row>
    <row r="24" spans="1:11" ht="18" customHeight="1" x14ac:dyDescent="0.25">
      <c r="A24" s="4" t="str">
        <f t="shared" si="3"/>
        <v>3</v>
      </c>
      <c r="B24" s="4" t="s">
        <v>149</v>
      </c>
      <c r="C24" s="4">
        <v>3121</v>
      </c>
      <c r="D24" s="4">
        <v>111</v>
      </c>
      <c r="E24" s="3">
        <v>3232</v>
      </c>
      <c r="F24" s="1" t="s">
        <v>31</v>
      </c>
      <c r="G24" s="2">
        <v>749.92</v>
      </c>
      <c r="H24" s="2">
        <f t="shared" si="0"/>
        <v>1.5941700448047793</v>
      </c>
      <c r="I24" s="2">
        <v>3300</v>
      </c>
      <c r="J24" s="2">
        <v>1195.5</v>
      </c>
      <c r="K24" s="2">
        <f t="shared" si="2"/>
        <v>0.36227272727272725</v>
      </c>
    </row>
    <row r="25" spans="1:11" ht="18" customHeight="1" x14ac:dyDescent="0.25">
      <c r="A25" s="4" t="str">
        <f t="shared" si="3"/>
        <v>3</v>
      </c>
      <c r="B25" s="4" t="s">
        <v>149</v>
      </c>
      <c r="C25" s="4">
        <v>3121</v>
      </c>
      <c r="D25" s="4">
        <v>111</v>
      </c>
      <c r="E25" s="3">
        <v>3233</v>
      </c>
      <c r="F25" s="1" t="s">
        <v>14</v>
      </c>
      <c r="G25" s="2">
        <v>0</v>
      </c>
      <c r="H25" s="2" t="str">
        <f t="shared" si="0"/>
        <v/>
      </c>
      <c r="I25" s="2">
        <v>2000</v>
      </c>
      <c r="J25" s="2">
        <v>0</v>
      </c>
      <c r="K25" s="2">
        <f t="shared" si="2"/>
        <v>0</v>
      </c>
    </row>
    <row r="26" spans="1:11" ht="18" customHeight="1" x14ac:dyDescent="0.25">
      <c r="A26" s="4" t="str">
        <f t="shared" si="3"/>
        <v>3</v>
      </c>
      <c r="B26" s="4" t="s">
        <v>149</v>
      </c>
      <c r="C26" s="4">
        <v>3121</v>
      </c>
      <c r="D26" s="4">
        <v>111</v>
      </c>
      <c r="E26" s="3">
        <v>3234</v>
      </c>
      <c r="F26" s="1" t="s">
        <v>30</v>
      </c>
      <c r="G26" s="2">
        <v>1234.3900000000001</v>
      </c>
      <c r="H26" s="2">
        <f t="shared" si="0"/>
        <v>0.89141195246234972</v>
      </c>
      <c r="I26" s="2">
        <v>3300</v>
      </c>
      <c r="J26" s="2">
        <v>1100.3499999999999</v>
      </c>
      <c r="K26" s="2">
        <f t="shared" si="2"/>
        <v>0.33343939393939392</v>
      </c>
    </row>
    <row r="27" spans="1:11" ht="18" customHeight="1" x14ac:dyDescent="0.25">
      <c r="A27" s="4" t="str">
        <f t="shared" si="3"/>
        <v>3</v>
      </c>
      <c r="B27" s="4" t="s">
        <v>149</v>
      </c>
      <c r="C27" s="4">
        <v>3121</v>
      </c>
      <c r="D27" s="4">
        <v>111</v>
      </c>
      <c r="E27" s="3" t="s">
        <v>69</v>
      </c>
      <c r="F27" s="1" t="s">
        <v>196</v>
      </c>
      <c r="G27" s="2">
        <v>298.63</v>
      </c>
      <c r="H27" s="2">
        <f t="shared" si="0"/>
        <v>0</v>
      </c>
      <c r="I27" s="2">
        <v>700</v>
      </c>
      <c r="J27" s="2">
        <v>0</v>
      </c>
      <c r="K27" s="2">
        <f t="shared" si="2"/>
        <v>0</v>
      </c>
    </row>
    <row r="28" spans="1:11" ht="18" customHeight="1" x14ac:dyDescent="0.25">
      <c r="A28" s="4" t="str">
        <f t="shared" si="3"/>
        <v>3</v>
      </c>
      <c r="B28" s="4" t="s">
        <v>149</v>
      </c>
      <c r="C28" s="4">
        <v>3121</v>
      </c>
      <c r="D28" s="4">
        <v>111</v>
      </c>
      <c r="E28" s="3">
        <v>3237</v>
      </c>
      <c r="F28" s="1" t="s">
        <v>11</v>
      </c>
      <c r="G28" s="2">
        <v>4359.9399999999996</v>
      </c>
      <c r="H28" s="2">
        <f t="shared" si="0"/>
        <v>1.047032757331523</v>
      </c>
      <c r="I28" s="2">
        <v>11900</v>
      </c>
      <c r="J28" s="2">
        <v>4565</v>
      </c>
      <c r="K28" s="2">
        <f t="shared" si="2"/>
        <v>0.38361344537815129</v>
      </c>
    </row>
    <row r="29" spans="1:11" ht="18" customHeight="1" x14ac:dyDescent="0.25">
      <c r="A29" s="4" t="str">
        <f t="shared" si="3"/>
        <v>3</v>
      </c>
      <c r="B29" s="4" t="s">
        <v>149</v>
      </c>
      <c r="C29" s="4">
        <v>3121</v>
      </c>
      <c r="D29" s="4">
        <v>111</v>
      </c>
      <c r="E29" s="3">
        <v>3238</v>
      </c>
      <c r="F29" s="1" t="s">
        <v>10</v>
      </c>
      <c r="G29" s="2">
        <v>1521.54</v>
      </c>
      <c r="H29" s="2">
        <f t="shared" si="0"/>
        <v>0.84999408494025785</v>
      </c>
      <c r="I29" s="2">
        <v>4000</v>
      </c>
      <c r="J29" s="2">
        <v>1293.3</v>
      </c>
      <c r="K29" s="2">
        <f t="shared" si="2"/>
        <v>0.32332499999999997</v>
      </c>
    </row>
    <row r="30" spans="1:11" ht="18" customHeight="1" x14ac:dyDescent="0.25">
      <c r="A30" s="4" t="str">
        <f t="shared" si="3"/>
        <v>3</v>
      </c>
      <c r="B30" s="4" t="s">
        <v>149</v>
      </c>
      <c r="C30" s="4">
        <v>3121</v>
      </c>
      <c r="D30" s="4">
        <v>111</v>
      </c>
      <c r="E30" s="3">
        <v>3239</v>
      </c>
      <c r="F30" s="1" t="s">
        <v>9</v>
      </c>
      <c r="G30" s="2">
        <v>1592.67</v>
      </c>
      <c r="H30" s="2">
        <f t="shared" si="0"/>
        <v>1.5000094181468853</v>
      </c>
      <c r="I30" s="2">
        <v>5300</v>
      </c>
      <c r="J30" s="2">
        <v>2389.02</v>
      </c>
      <c r="K30" s="2">
        <f t="shared" si="2"/>
        <v>0.45075849056603773</v>
      </c>
    </row>
    <row r="31" spans="1:11" ht="18" customHeight="1" x14ac:dyDescent="0.25">
      <c r="A31" s="4" t="str">
        <f t="shared" si="3"/>
        <v>3</v>
      </c>
      <c r="B31" s="4" t="s">
        <v>149</v>
      </c>
      <c r="C31" s="4">
        <v>3121</v>
      </c>
      <c r="D31" s="4">
        <v>111</v>
      </c>
      <c r="E31" s="3">
        <v>3291</v>
      </c>
      <c r="F31" s="1" t="s">
        <v>29</v>
      </c>
      <c r="G31" s="2">
        <v>1285.2</v>
      </c>
      <c r="H31" s="2">
        <f t="shared" si="0"/>
        <v>0.59997665732959848</v>
      </c>
      <c r="I31" s="2">
        <v>3300</v>
      </c>
      <c r="J31" s="2">
        <v>771.09</v>
      </c>
      <c r="K31" s="2">
        <f t="shared" si="2"/>
        <v>0.23366363636363638</v>
      </c>
    </row>
    <row r="32" spans="1:11" ht="18" customHeight="1" x14ac:dyDescent="0.25">
      <c r="A32" s="4" t="str">
        <f t="shared" si="3"/>
        <v>3</v>
      </c>
      <c r="B32" s="4" t="s">
        <v>149</v>
      </c>
      <c r="C32" s="4">
        <v>3121</v>
      </c>
      <c r="D32" s="4">
        <v>111</v>
      </c>
      <c r="E32" s="3">
        <v>3292</v>
      </c>
      <c r="F32" s="1" t="s">
        <v>8</v>
      </c>
      <c r="G32" s="2">
        <v>676.22</v>
      </c>
      <c r="H32" s="2">
        <f t="shared" si="0"/>
        <v>1.0000147880867174</v>
      </c>
      <c r="I32" s="2">
        <v>900</v>
      </c>
      <c r="J32" s="2">
        <v>676.23</v>
      </c>
      <c r="K32" s="2">
        <f t="shared" si="2"/>
        <v>0.75136666666666674</v>
      </c>
    </row>
    <row r="33" spans="1:11" ht="18" customHeight="1" x14ac:dyDescent="0.25">
      <c r="A33" s="4" t="str">
        <f t="shared" si="3"/>
        <v>3</v>
      </c>
      <c r="B33" s="4" t="s">
        <v>149</v>
      </c>
      <c r="C33" s="4">
        <v>3121</v>
      </c>
      <c r="D33" s="4">
        <v>111</v>
      </c>
      <c r="E33" s="3">
        <v>3293</v>
      </c>
      <c r="F33" s="1" t="s">
        <v>23</v>
      </c>
      <c r="G33" s="2">
        <v>124.05</v>
      </c>
      <c r="H33" s="2">
        <f t="shared" si="0"/>
        <v>0.80773881499395406</v>
      </c>
      <c r="I33" s="2">
        <v>1300</v>
      </c>
      <c r="J33" s="2">
        <v>100.2</v>
      </c>
      <c r="K33" s="2">
        <f t="shared" si="2"/>
        <v>7.7076923076923085E-2</v>
      </c>
    </row>
    <row r="34" spans="1:11" ht="18" customHeight="1" x14ac:dyDescent="0.25">
      <c r="A34" s="4" t="str">
        <f t="shared" si="3"/>
        <v>3</v>
      </c>
      <c r="B34" s="4" t="s">
        <v>149</v>
      </c>
      <c r="C34" s="4">
        <v>3121</v>
      </c>
      <c r="D34" s="4">
        <v>111</v>
      </c>
      <c r="E34" s="3">
        <v>3295</v>
      </c>
      <c r="F34" s="1" t="s">
        <v>7</v>
      </c>
      <c r="G34" s="2">
        <v>0</v>
      </c>
      <c r="H34" s="2" t="str">
        <f t="shared" si="0"/>
        <v/>
      </c>
      <c r="I34" s="2">
        <v>300</v>
      </c>
      <c r="J34" s="2">
        <v>0</v>
      </c>
      <c r="K34" s="2">
        <f t="shared" si="2"/>
        <v>0</v>
      </c>
    </row>
    <row r="35" spans="1:11" ht="18" customHeight="1" x14ac:dyDescent="0.25">
      <c r="A35" s="4" t="str">
        <f t="shared" si="3"/>
        <v>3</v>
      </c>
      <c r="B35" s="4" t="s">
        <v>149</v>
      </c>
      <c r="C35" s="4">
        <v>3121</v>
      </c>
      <c r="D35" s="4">
        <v>111</v>
      </c>
      <c r="E35" s="3">
        <v>3299</v>
      </c>
      <c r="F35" s="1" t="s">
        <v>6</v>
      </c>
      <c r="G35" s="2">
        <v>66.36</v>
      </c>
      <c r="H35" s="2">
        <f t="shared" si="0"/>
        <v>0.61196503918022904</v>
      </c>
      <c r="I35" s="2">
        <v>2000</v>
      </c>
      <c r="J35" s="2">
        <v>40.61</v>
      </c>
      <c r="K35" s="2">
        <f t="shared" si="2"/>
        <v>2.0305E-2</v>
      </c>
    </row>
    <row r="36" spans="1:11" ht="18" customHeight="1" x14ac:dyDescent="0.25">
      <c r="A36" s="4" t="str">
        <f t="shared" si="3"/>
        <v>3</v>
      </c>
      <c r="B36" s="4" t="s">
        <v>149</v>
      </c>
      <c r="C36" s="4">
        <v>3121</v>
      </c>
      <c r="D36" s="4">
        <v>111</v>
      </c>
      <c r="E36" s="3">
        <v>3431</v>
      </c>
      <c r="F36" s="1" t="s">
        <v>28</v>
      </c>
      <c r="G36" s="2">
        <v>88.85</v>
      </c>
      <c r="H36" s="2">
        <f t="shared" si="0"/>
        <v>0.91041080472706815</v>
      </c>
      <c r="I36" s="2">
        <v>400</v>
      </c>
      <c r="J36" s="2">
        <v>80.89</v>
      </c>
      <c r="K36" s="2">
        <f t="shared" si="2"/>
        <v>0.20222499999999999</v>
      </c>
    </row>
    <row r="37" spans="1:11" ht="18" customHeight="1" x14ac:dyDescent="0.25">
      <c r="A37" s="4" t="str">
        <f t="shared" si="3"/>
        <v>4</v>
      </c>
      <c r="B37" s="4" t="s">
        <v>149</v>
      </c>
      <c r="C37" s="4">
        <v>3121</v>
      </c>
      <c r="D37" s="4">
        <v>111</v>
      </c>
      <c r="E37" s="3">
        <v>4221</v>
      </c>
      <c r="F37" s="1" t="s">
        <v>27</v>
      </c>
      <c r="G37" s="2">
        <v>0</v>
      </c>
      <c r="H37" s="2" t="str">
        <f t="shared" si="0"/>
        <v/>
      </c>
      <c r="I37" s="2">
        <v>2700</v>
      </c>
      <c r="J37" s="2">
        <v>0</v>
      </c>
      <c r="K37" s="2">
        <f t="shared" si="2"/>
        <v>0</v>
      </c>
    </row>
    <row r="38" spans="1:11" ht="18" customHeight="1" x14ac:dyDescent="0.25">
      <c r="A38" s="4" t="str">
        <f t="shared" si="3"/>
        <v>4</v>
      </c>
      <c r="B38" s="4" t="s">
        <v>149</v>
      </c>
      <c r="C38" s="4">
        <v>3121</v>
      </c>
      <c r="D38" s="4">
        <v>111</v>
      </c>
      <c r="E38" s="3">
        <v>4262</v>
      </c>
      <c r="F38" s="1" t="s">
        <v>197</v>
      </c>
      <c r="G38" s="2">
        <v>0</v>
      </c>
      <c r="H38" s="2" t="str">
        <f t="shared" si="0"/>
        <v/>
      </c>
      <c r="I38" s="2">
        <v>1300</v>
      </c>
      <c r="J38" s="2">
        <v>0</v>
      </c>
      <c r="K38" s="2">
        <f t="shared" si="2"/>
        <v>0</v>
      </c>
    </row>
    <row r="39" spans="1:11" ht="18" customHeight="1" x14ac:dyDescent="0.25">
      <c r="A39" s="4" t="str">
        <f t="shared" si="3"/>
        <v>3</v>
      </c>
      <c r="B39" s="4" t="s">
        <v>149</v>
      </c>
      <c r="C39" s="4">
        <v>3121</v>
      </c>
      <c r="D39" s="4">
        <v>611</v>
      </c>
      <c r="E39" s="3">
        <v>3111</v>
      </c>
      <c r="F39" s="1" t="s">
        <v>38</v>
      </c>
      <c r="G39" s="2">
        <v>7821.56</v>
      </c>
      <c r="H39" s="2">
        <f t="shared" si="0"/>
        <v>1.2258603143107001</v>
      </c>
      <c r="I39" s="2">
        <v>16000</v>
      </c>
      <c r="J39" s="2">
        <v>9588.14</v>
      </c>
      <c r="K39" s="2">
        <f t="shared" si="2"/>
        <v>0.59925874999999995</v>
      </c>
    </row>
    <row r="40" spans="1:11" ht="18" customHeight="1" x14ac:dyDescent="0.25">
      <c r="A40" s="4" t="str">
        <f t="shared" si="3"/>
        <v>3</v>
      </c>
      <c r="B40" s="4" t="s">
        <v>149</v>
      </c>
      <c r="C40" s="4">
        <v>3121</v>
      </c>
      <c r="D40" s="4">
        <v>611</v>
      </c>
      <c r="E40" s="3">
        <v>3121</v>
      </c>
      <c r="F40" s="1" t="s">
        <v>37</v>
      </c>
      <c r="G40" s="2">
        <v>0</v>
      </c>
      <c r="H40" s="2" t="str">
        <f t="shared" si="0"/>
        <v/>
      </c>
      <c r="I40" s="2">
        <v>300</v>
      </c>
      <c r="J40" s="2">
        <v>0</v>
      </c>
      <c r="K40" s="2">
        <f t="shared" si="2"/>
        <v>0</v>
      </c>
    </row>
    <row r="41" spans="1:11" ht="18" customHeight="1" x14ac:dyDescent="0.25">
      <c r="A41" s="4" t="str">
        <f t="shared" si="3"/>
        <v>3</v>
      </c>
      <c r="B41" s="4" t="s">
        <v>149</v>
      </c>
      <c r="C41" s="4">
        <v>3121</v>
      </c>
      <c r="D41" s="4">
        <v>611</v>
      </c>
      <c r="E41" s="3">
        <v>3132</v>
      </c>
      <c r="F41" s="1" t="s">
        <v>36</v>
      </c>
      <c r="G41" s="2">
        <v>1290.56</v>
      </c>
      <c r="H41" s="2">
        <f t="shared" si="0"/>
        <v>1.2258476940242995</v>
      </c>
      <c r="I41" s="2">
        <v>2700</v>
      </c>
      <c r="J41" s="2">
        <v>1582.03</v>
      </c>
      <c r="K41" s="2">
        <f t="shared" si="2"/>
        <v>0.58593703703703703</v>
      </c>
    </row>
    <row r="42" spans="1:11" ht="18" customHeight="1" x14ac:dyDescent="0.25">
      <c r="A42" s="4" t="str">
        <f t="shared" si="3"/>
        <v>3</v>
      </c>
      <c r="B42" s="4" t="s">
        <v>149</v>
      </c>
      <c r="C42" s="4">
        <v>3121</v>
      </c>
      <c r="D42" s="4">
        <v>611</v>
      </c>
      <c r="E42" s="3">
        <v>3212</v>
      </c>
      <c r="F42" s="1" t="s">
        <v>35</v>
      </c>
      <c r="G42" s="2">
        <v>286.68</v>
      </c>
      <c r="H42" s="2">
        <f t="shared" si="0"/>
        <v>1</v>
      </c>
      <c r="I42" s="2">
        <v>500</v>
      </c>
      <c r="J42" s="2">
        <v>286.68</v>
      </c>
      <c r="K42" s="2">
        <f t="shared" si="2"/>
        <v>0.57335999999999998</v>
      </c>
    </row>
    <row r="43" spans="1:11" ht="21.95" customHeight="1" x14ac:dyDescent="0.25">
      <c r="G43" s="2"/>
      <c r="H43" s="2"/>
      <c r="I43" s="2"/>
      <c r="J43" s="2"/>
      <c r="K43" s="2"/>
    </row>
    <row r="44" spans="1:11" ht="21.95" customHeight="1" x14ac:dyDescent="0.25">
      <c r="G44" s="2"/>
      <c r="H44" s="2"/>
      <c r="I44" s="2"/>
      <c r="J44" s="2"/>
      <c r="K44" s="2"/>
    </row>
    <row r="45" spans="1:11" ht="21.95" customHeight="1" x14ac:dyDescent="0.25">
      <c r="G45" s="2"/>
      <c r="H45" s="2"/>
      <c r="I45" s="2"/>
      <c r="J45" s="2"/>
      <c r="K45" s="2"/>
    </row>
    <row r="46" spans="1:11" ht="21.95" customHeight="1" x14ac:dyDescent="0.25">
      <c r="G46" s="2"/>
      <c r="H46" s="2"/>
      <c r="I46" s="2"/>
      <c r="J46" s="2"/>
      <c r="K46" s="2"/>
    </row>
    <row r="47" spans="1:11" ht="21.95" customHeight="1" x14ac:dyDescent="0.25">
      <c r="G47" s="2"/>
      <c r="H47" s="2"/>
      <c r="I47" s="2"/>
      <c r="J47" s="2"/>
      <c r="K47" s="2"/>
    </row>
    <row r="48" spans="1:11" ht="21.95" customHeight="1" x14ac:dyDescent="0.25">
      <c r="G48" s="2"/>
      <c r="H48" s="2"/>
      <c r="I48" s="2"/>
      <c r="J48" s="2"/>
      <c r="K48" s="2"/>
    </row>
    <row r="49" spans="7:11" ht="21.95" customHeight="1" x14ac:dyDescent="0.25">
      <c r="G49" s="2"/>
      <c r="H49" s="2"/>
      <c r="I49" s="2"/>
      <c r="J49" s="2"/>
      <c r="K49" s="2"/>
    </row>
    <row r="50" spans="7:11" ht="21.95" customHeight="1" x14ac:dyDescent="0.25">
      <c r="G50" s="2"/>
      <c r="H50" s="2"/>
      <c r="I50" s="2"/>
      <c r="J50" s="2"/>
      <c r="K50" s="2"/>
    </row>
    <row r="51" spans="7:11" ht="21.95" customHeight="1" x14ac:dyDescent="0.25">
      <c r="G51" s="2"/>
      <c r="H51" s="2"/>
      <c r="I51" s="2"/>
      <c r="J51" s="2"/>
      <c r="K51" s="2"/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&amp;L&amp;9&amp;K04-049&amp;D&amp;C&amp;"-,Podebljano"&amp;9&amp;K04-048&amp;P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E19" zoomScale="90" zoomScaleNormal="90" workbookViewId="0">
      <selection activeCell="E15" sqref="E15"/>
    </sheetView>
  </sheetViews>
  <sheetFormatPr defaultRowHeight="21.95" customHeight="1" x14ac:dyDescent="0.25"/>
  <cols>
    <col min="1" max="4" width="7.7109375" style="1" hidden="1" customWidth="1"/>
    <col min="5" max="5" width="8.7109375" style="1" customWidth="1"/>
    <col min="6" max="6" width="45.7109375" style="1" customWidth="1"/>
    <col min="7" max="7" width="14.7109375" style="21" customWidth="1"/>
    <col min="8" max="9" width="14.7109375" style="1" customWidth="1"/>
    <col min="10" max="10" width="10.7109375" style="1" customWidth="1"/>
    <col min="11" max="11" width="14.7109375" style="1" customWidth="1"/>
    <col min="12" max="16384" width="9.140625" style="1"/>
  </cols>
  <sheetData>
    <row r="1" spans="1:14" ht="24.95" customHeight="1" x14ac:dyDescent="0.25">
      <c r="A1" s="20"/>
      <c r="B1" s="20"/>
      <c r="C1" s="20"/>
      <c r="D1" s="20"/>
      <c r="E1" s="31" t="str">
        <f>SYS!A5</f>
        <v>Savjetovalište Luka Ritz</v>
      </c>
      <c r="F1" s="20"/>
      <c r="G1" s="22"/>
      <c r="H1" s="20"/>
      <c r="I1" s="20"/>
      <c r="J1" s="20"/>
      <c r="K1" s="20"/>
    </row>
    <row r="2" spans="1:14" ht="20.100000000000001" customHeight="1" x14ac:dyDescent="0.25">
      <c r="A2" s="20"/>
      <c r="B2" s="20"/>
      <c r="C2" s="20"/>
      <c r="D2" s="20"/>
      <c r="E2" s="28" t="str">
        <f>SYS!A6</f>
        <v>10000 Zagreb, Ulica kneza Ljudevita Posavskog 48</v>
      </c>
      <c r="F2" s="20"/>
      <c r="G2" s="22"/>
      <c r="H2" s="20"/>
      <c r="I2" s="20"/>
      <c r="J2" s="20"/>
      <c r="K2" s="20"/>
    </row>
    <row r="3" spans="1:14" ht="15" customHeight="1" x14ac:dyDescent="0.25">
      <c r="A3" s="20"/>
      <c r="B3" s="20"/>
      <c r="C3" s="20"/>
      <c r="D3" s="20"/>
      <c r="E3" s="20"/>
      <c r="F3" s="20"/>
      <c r="G3" s="22"/>
      <c r="H3" s="20"/>
      <c r="I3" s="20"/>
      <c r="J3" s="20"/>
      <c r="K3" s="20"/>
    </row>
    <row r="4" spans="1:14" ht="21.95" customHeight="1" x14ac:dyDescent="0.25">
      <c r="A4" s="28"/>
      <c r="B4" s="28"/>
      <c r="C4" s="28"/>
      <c r="D4" s="28"/>
      <c r="E4" s="74" t="s">
        <v>158</v>
      </c>
      <c r="F4" s="74"/>
      <c r="G4" s="74"/>
      <c r="H4" s="74"/>
      <c r="I4" s="74"/>
      <c r="J4" s="74"/>
      <c r="K4" s="74"/>
    </row>
    <row r="5" spans="1:14" ht="21.95" customHeight="1" x14ac:dyDescent="0.25">
      <c r="A5" s="20"/>
      <c r="B5" s="20"/>
      <c r="C5" s="20"/>
      <c r="D5" s="20"/>
      <c r="E5" s="20"/>
      <c r="F5" s="20"/>
      <c r="G5" s="22"/>
      <c r="H5" s="20"/>
      <c r="I5" s="20"/>
      <c r="J5" s="20"/>
      <c r="K5" s="20"/>
    </row>
    <row r="6" spans="1:14" ht="39.950000000000003" customHeight="1" x14ac:dyDescent="0.25">
      <c r="A6" s="19"/>
      <c r="B6" s="19" t="s">
        <v>153</v>
      </c>
      <c r="C6" s="19" t="s">
        <v>5</v>
      </c>
      <c r="D6" s="19" t="s">
        <v>147</v>
      </c>
      <c r="E6" s="19" t="s">
        <v>154</v>
      </c>
      <c r="F6" s="19" t="s">
        <v>57</v>
      </c>
      <c r="G6" s="23" t="s">
        <v>211</v>
      </c>
      <c r="H6" s="19" t="s">
        <v>243</v>
      </c>
      <c r="I6" s="19" t="s">
        <v>242</v>
      </c>
      <c r="J6" s="19" t="s">
        <v>201</v>
      </c>
      <c r="K6" s="24" t="s">
        <v>244</v>
      </c>
    </row>
    <row r="7" spans="1:14" ht="12.95" customHeight="1" x14ac:dyDescent="0.25">
      <c r="A7" s="18"/>
      <c r="B7" s="18"/>
      <c r="C7" s="18"/>
      <c r="D7" s="18"/>
      <c r="E7" s="18">
        <v>1</v>
      </c>
      <c r="F7" s="18">
        <v>2</v>
      </c>
      <c r="G7" s="18">
        <v>3</v>
      </c>
      <c r="H7" s="18">
        <v>4</v>
      </c>
      <c r="I7" s="18">
        <v>5</v>
      </c>
      <c r="J7" s="18">
        <v>6</v>
      </c>
      <c r="K7" s="18">
        <v>7</v>
      </c>
    </row>
    <row r="8" spans="1:14" ht="39.950000000000003" customHeight="1" x14ac:dyDescent="0.25">
      <c r="A8" s="19"/>
      <c r="B8" s="19"/>
      <c r="C8" s="19"/>
      <c r="D8" s="19"/>
      <c r="E8" s="19"/>
      <c r="F8" s="19" t="s">
        <v>155</v>
      </c>
      <c r="G8" s="25">
        <f>SUBTOTAL(9,G9:G13)</f>
        <v>252298.02</v>
      </c>
      <c r="H8" s="25">
        <f>SUBTOTAL(9,H9:H13)</f>
        <v>654100</v>
      </c>
      <c r="I8" s="25">
        <f>SUBTOTAL(9,I9:I13)</f>
        <v>324105</v>
      </c>
      <c r="J8" s="25">
        <f t="shared" ref="J8:J14" si="0">IF(H8&lt;&gt;0,I8/H8,"")</f>
        <v>0.49549763033175354</v>
      </c>
      <c r="K8" s="26">
        <f t="shared" ref="K8:K14" si="1">IF(G8&lt;&gt;0,I8/G8,"")</f>
        <v>1.2846117460612652</v>
      </c>
    </row>
    <row r="9" spans="1:14" ht="21.95" customHeight="1" x14ac:dyDescent="0.25">
      <c r="A9" s="4" t="str">
        <f t="shared" ref="A9:A13" si="2">LEFT(E9,1)</f>
        <v>6</v>
      </c>
      <c r="B9" s="4" t="s">
        <v>150</v>
      </c>
      <c r="C9" s="4"/>
      <c r="D9" s="4">
        <v>581</v>
      </c>
      <c r="E9" s="3" t="s">
        <v>185</v>
      </c>
      <c r="F9" s="13" t="s">
        <v>186</v>
      </c>
      <c r="G9" s="2">
        <f>SUMIFS(Prihodi_Rashodi!J$6:J$61,Prihodi_Rashodi!$D$6:$D$61,'Po kontima'!$E9,Prihodi_Rashodi!$A$6:$A$61,"P")</f>
        <v>0</v>
      </c>
      <c r="H9" s="2">
        <f>SUMIFS(Prihodi_Rashodi!K$6:K$61,Prihodi_Rashodi!$D$6:$D$61,'Po kontima'!$E9,Prihodi_Rashodi!$A$6:$A$61,"P")</f>
        <v>0</v>
      </c>
      <c r="I9" s="2">
        <f>SUMIFS(Prihodi_Rashodi!L$6:L$61,Prihodi_Rashodi!$D$6:$D$61,'Po kontima'!$E9,Prihodi_Rashodi!$A$6:$A$61,"P")</f>
        <v>0</v>
      </c>
      <c r="J9" s="2" t="str">
        <f>IF(H9&lt;&gt;0,I9/H9,"")</f>
        <v/>
      </c>
      <c r="K9" s="2" t="str">
        <f>IF(G9&lt;&gt;0,I9/G9,"")</f>
        <v/>
      </c>
      <c r="N9" s="3"/>
    </row>
    <row r="10" spans="1:14" ht="21.95" customHeight="1" x14ac:dyDescent="0.25">
      <c r="A10" s="4" t="str">
        <f t="shared" si="2"/>
        <v>6</v>
      </c>
      <c r="B10" s="4" t="s">
        <v>150</v>
      </c>
      <c r="C10" s="4"/>
      <c r="D10" s="4">
        <v>311</v>
      </c>
      <c r="E10" s="3" t="s">
        <v>52</v>
      </c>
      <c r="F10" s="13" t="s">
        <v>51</v>
      </c>
      <c r="G10" s="2">
        <f>SUMIFS(Prihodi_Rashodi!J$6:J$61,Prihodi_Rashodi!$D$6:$D$61,'Po kontima'!$E10,Prihodi_Rashodi!$A$6:$A$61,"P")</f>
        <v>0</v>
      </c>
      <c r="H10" s="2">
        <f>SUMIFS(Prihodi_Rashodi!K$6:K$61,Prihodi_Rashodi!$D$6:$D$61,'Po kontima'!$E10,Prihodi_Rashodi!$A$6:$A$61,"P")</f>
        <v>0</v>
      </c>
      <c r="I10" s="2">
        <f>SUMIFS(Prihodi_Rashodi!L$6:L$61,Prihodi_Rashodi!$D$6:$D$61,'Po kontima'!$E10,Prihodi_Rashodi!$A$6:$A$61,"P")</f>
        <v>0</v>
      </c>
      <c r="J10" s="2" t="str">
        <f>IF(H10&lt;&gt;0,I10/H10,"")</f>
        <v/>
      </c>
      <c r="K10" s="2" t="str">
        <f>IF(G10&lt;&gt;0,I10/G10,"")</f>
        <v/>
      </c>
      <c r="N10" s="3"/>
    </row>
    <row r="11" spans="1:14" ht="21.95" customHeight="1" x14ac:dyDescent="0.25">
      <c r="A11" s="4" t="str">
        <f t="shared" si="2"/>
        <v>6</v>
      </c>
      <c r="B11" s="4" t="s">
        <v>150</v>
      </c>
      <c r="C11" s="4"/>
      <c r="D11" s="4">
        <v>611</v>
      </c>
      <c r="E11" s="3" t="s">
        <v>67</v>
      </c>
      <c r="F11" s="13" t="s">
        <v>68</v>
      </c>
      <c r="G11" s="2">
        <f>SUMIFS(Prihodi_Rashodi!J$6:J$61,Prihodi_Rashodi!$D$6:$D$61,'Po kontima'!$E11,Prihodi_Rashodi!$A$6:$A$61,"P")</f>
        <v>6438.02</v>
      </c>
      <c r="H11" s="2">
        <f>SUMIFS(Prihodi_Rashodi!K$6:K$61,Prihodi_Rashodi!$D$6:$D$61,'Po kontima'!$E11,Prihodi_Rashodi!$A$6:$A$61,"P")</f>
        <v>0</v>
      </c>
      <c r="I11" s="2">
        <f>SUMIFS(Prihodi_Rashodi!L$6:L$61,Prihodi_Rashodi!$D$6:$D$61,'Po kontima'!$E11,Prihodi_Rashodi!$A$6:$A$61,"P")</f>
        <v>105</v>
      </c>
      <c r="J11" s="2" t="str">
        <f t="shared" si="0"/>
        <v/>
      </c>
      <c r="K11" s="2">
        <f t="shared" si="1"/>
        <v>1.6309362195209086E-2</v>
      </c>
    </row>
    <row r="12" spans="1:14" ht="21.95" customHeight="1" x14ac:dyDescent="0.25">
      <c r="A12" s="4" t="str">
        <f t="shared" si="2"/>
        <v>6</v>
      </c>
      <c r="B12" s="4" t="s">
        <v>150</v>
      </c>
      <c r="C12" s="4"/>
      <c r="D12" s="4">
        <v>112</v>
      </c>
      <c r="E12" s="3" t="s">
        <v>55</v>
      </c>
      <c r="F12" s="13" t="s">
        <v>54</v>
      </c>
      <c r="G12" s="2">
        <f>SUMIFS(Prihodi_Rashodi!J$6:J$61,Prihodi_Rashodi!$D$6:$D$61,'Po kontima'!$E12,Prihodi_Rashodi!$A$6:$A$61,"P")</f>
        <v>245860</v>
      </c>
      <c r="H12" s="2">
        <f>SUMIFS(Prihodi_Rashodi!K$6:K$61,Prihodi_Rashodi!$D$6:$D$61,'Po kontima'!$E12,Prihodi_Rashodi!$A$6:$A$61,"P")</f>
        <v>649100</v>
      </c>
      <c r="I12" s="2">
        <f>SUMIFS(Prihodi_Rashodi!L$6:L$61,Prihodi_Rashodi!$D$6:$D$61,'Po kontima'!$E12,Prihodi_Rashodi!$A$6:$A$61,"P")</f>
        <v>324000</v>
      </c>
      <c r="J12" s="2">
        <f t="shared" si="0"/>
        <v>0.49915267293175164</v>
      </c>
      <c r="K12" s="2">
        <f t="shared" si="1"/>
        <v>1.3178231513869683</v>
      </c>
    </row>
    <row r="13" spans="1:14" ht="21.95" customHeight="1" x14ac:dyDescent="0.25">
      <c r="A13" s="4" t="str">
        <f t="shared" si="2"/>
        <v>6</v>
      </c>
      <c r="B13" s="4" t="s">
        <v>150</v>
      </c>
      <c r="C13" s="4"/>
      <c r="D13" s="4">
        <v>112</v>
      </c>
      <c r="E13" s="3" t="s">
        <v>53</v>
      </c>
      <c r="F13" s="13" t="s">
        <v>54</v>
      </c>
      <c r="G13" s="2">
        <f>SUMIFS(Prihodi_Rashodi!J$6:J$61,Prihodi_Rashodi!$D$6:$D$61,'Po kontima'!$E13,Prihodi_Rashodi!$A$6:$A$61,"P")</f>
        <v>0</v>
      </c>
      <c r="H13" s="2">
        <f>SUMIFS(Prihodi_Rashodi!K$6:K$61,Prihodi_Rashodi!$D$6:$D$61,'Po kontima'!$E13,Prihodi_Rashodi!$A$6:$A$61,"P")</f>
        <v>5000</v>
      </c>
      <c r="I13" s="2">
        <f>SUMIFS(Prihodi_Rashodi!L$6:L$61,Prihodi_Rashodi!$D$6:$D$61,'Po kontima'!$E13,Prihodi_Rashodi!$A$6:$A$61,"P")</f>
        <v>0</v>
      </c>
      <c r="J13" s="2">
        <f t="shared" si="0"/>
        <v>0</v>
      </c>
      <c r="K13" s="2" t="str">
        <f t="shared" si="1"/>
        <v/>
      </c>
    </row>
    <row r="14" spans="1:14" ht="39.950000000000003" customHeight="1" x14ac:dyDescent="0.25">
      <c r="A14" s="19"/>
      <c r="B14" s="19"/>
      <c r="C14" s="19"/>
      <c r="D14" s="19"/>
      <c r="E14" s="19"/>
      <c r="F14" s="19" t="s">
        <v>156</v>
      </c>
      <c r="G14" s="25">
        <f>SUBTOTAL(9,G15:G41)</f>
        <v>199912.15000000002</v>
      </c>
      <c r="H14" s="25">
        <f>SUBTOTAL(9,H15:H41)</f>
        <v>654100</v>
      </c>
      <c r="I14" s="25">
        <f>SUBTOTAL(9,I15:I41)</f>
        <v>298313.98</v>
      </c>
      <c r="J14" s="25">
        <f t="shared" si="0"/>
        <v>0.45606784895275948</v>
      </c>
      <c r="K14" s="26">
        <f t="shared" si="1"/>
        <v>1.4922253599893751</v>
      </c>
    </row>
    <row r="15" spans="1:14" ht="18" customHeight="1" x14ac:dyDescent="0.25">
      <c r="A15" s="4" t="str">
        <f t="shared" ref="A15:A41" si="3">LEFT(E15,1)</f>
        <v>3</v>
      </c>
      <c r="B15" s="4" t="s">
        <v>149</v>
      </c>
      <c r="C15" s="4" t="s">
        <v>148</v>
      </c>
      <c r="D15" s="4">
        <v>112</v>
      </c>
      <c r="E15" s="3" t="s">
        <v>100</v>
      </c>
      <c r="F15" s="13" t="s">
        <v>38</v>
      </c>
      <c r="G15" s="2">
        <f>SUMIFS(Prihodi_Rashodi!J$6:J$61,Prihodi_Rashodi!$D$6:$D$61,'Po kontima'!$E15,Prihodi_Rashodi!$A$6:$A$61,"R")</f>
        <v>144156.12</v>
      </c>
      <c r="H15" s="2">
        <f>SUMIFS(Prihodi_Rashodi!K$6:K$61,Prihodi_Rashodi!$D$6:$D$61,'Po kontima'!$E15,Prihodi_Rashodi!$A$6:$A$61,"R")</f>
        <v>423300</v>
      </c>
      <c r="I15" s="2">
        <f>SUMIFS(Prihodi_Rashodi!L$6:L$61,Prihodi_Rashodi!$D$6:$D$61,'Po kontima'!$E15,Prihodi_Rashodi!$A$6:$A$61,"R")</f>
        <v>215971.87</v>
      </c>
      <c r="J15" s="2">
        <f t="shared" ref="J15" si="4">IF(H15&lt;&gt;0,I15/H15,"")</f>
        <v>0.51020994566501299</v>
      </c>
      <c r="K15" s="2">
        <f t="shared" ref="K15" si="5">IF(G15&lt;&gt;0,I15/G15,"")</f>
        <v>1.498180375553948</v>
      </c>
    </row>
    <row r="16" spans="1:14" ht="18" customHeight="1" x14ac:dyDescent="0.25">
      <c r="A16" s="4" t="str">
        <f t="shared" si="3"/>
        <v>3</v>
      </c>
      <c r="B16" s="4" t="s">
        <v>149</v>
      </c>
      <c r="C16" s="4" t="s">
        <v>148</v>
      </c>
      <c r="D16" s="4">
        <v>112</v>
      </c>
      <c r="E16" s="3" t="s">
        <v>119</v>
      </c>
      <c r="F16" s="13" t="s">
        <v>37</v>
      </c>
      <c r="G16" s="2">
        <f>SUMIFS(Prihodi_Rashodi!J$6:J$61,Prihodi_Rashodi!$D$6:$D$61,'Po kontima'!$E16,Prihodi_Rashodi!$A$6:$A$61,"R")</f>
        <v>9045.58</v>
      </c>
      <c r="H16" s="2">
        <f>SUMIFS(Prihodi_Rashodi!K$6:K$61,Prihodi_Rashodi!$D$6:$D$61,'Po kontima'!$E16,Prihodi_Rashodi!$A$6:$A$61,"R")</f>
        <v>32000</v>
      </c>
      <c r="I16" s="2">
        <f>SUMIFS(Prihodi_Rashodi!L$6:L$61,Prihodi_Rashodi!$D$6:$D$61,'Po kontima'!$E16,Prihodi_Rashodi!$A$6:$A$61,"R")</f>
        <v>13378.87</v>
      </c>
      <c r="J16" s="2">
        <f t="shared" ref="J16:J41" si="6">IF(H16&lt;&gt;0,I16/H16,"")</f>
        <v>0.41808968750000003</v>
      </c>
      <c r="K16" s="2">
        <f t="shared" ref="K16:K41" si="7">IF(G16&lt;&gt;0,I16/G16,"")</f>
        <v>1.4790505418115809</v>
      </c>
    </row>
    <row r="17" spans="1:11" ht="18" customHeight="1" x14ac:dyDescent="0.25">
      <c r="A17" s="4" t="str">
        <f t="shared" si="3"/>
        <v>3</v>
      </c>
      <c r="B17" s="4" t="s">
        <v>149</v>
      </c>
      <c r="C17" s="4" t="s">
        <v>148</v>
      </c>
      <c r="D17" s="4">
        <v>112</v>
      </c>
      <c r="E17" s="3" t="s">
        <v>120</v>
      </c>
      <c r="F17" s="13" t="s">
        <v>36</v>
      </c>
      <c r="G17" s="2">
        <f>SUMIFS(Prihodi_Rashodi!J$6:J$61,Prihodi_Rashodi!$D$6:$D$61,'Po kontima'!$E17,Prihodi_Rashodi!$A$6:$A$61,"R")</f>
        <v>23785.84</v>
      </c>
      <c r="H17" s="2">
        <f>SUMIFS(Prihodi_Rashodi!K$6:K$61,Prihodi_Rashodi!$D$6:$D$61,'Po kontima'!$E17,Prihodi_Rashodi!$A$6:$A$61,"R")</f>
        <v>69900</v>
      </c>
      <c r="I17" s="2">
        <f>SUMIFS(Prihodi_Rashodi!L$6:L$61,Prihodi_Rashodi!$D$6:$D$61,'Po kontima'!$E17,Prihodi_Rashodi!$A$6:$A$61,"R")</f>
        <v>35635.379999999997</v>
      </c>
      <c r="J17" s="2">
        <f t="shared" si="6"/>
        <v>0.50980515021459227</v>
      </c>
      <c r="K17" s="2">
        <f t="shared" si="7"/>
        <v>1.4981762258553828</v>
      </c>
    </row>
    <row r="18" spans="1:11" ht="18" customHeight="1" x14ac:dyDescent="0.25">
      <c r="A18" s="4" t="str">
        <f t="shared" si="3"/>
        <v>3</v>
      </c>
      <c r="B18" s="4" t="s">
        <v>149</v>
      </c>
      <c r="C18" s="4" t="s">
        <v>148</v>
      </c>
      <c r="D18" s="4">
        <v>112</v>
      </c>
      <c r="E18" s="3" t="s">
        <v>81</v>
      </c>
      <c r="F18" s="13" t="s">
        <v>20</v>
      </c>
      <c r="G18" s="2">
        <f>SUMIFS(Prihodi_Rashodi!J$6:J$61,Prihodi_Rashodi!$D$6:$D$61,'Po kontima'!$E18,Prihodi_Rashodi!$A$6:$A$61,"R")</f>
        <v>63</v>
      </c>
      <c r="H18" s="2">
        <f>SUMIFS(Prihodi_Rashodi!K$6:K$61,Prihodi_Rashodi!$D$6:$D$61,'Po kontima'!$E18,Prihodi_Rashodi!$A$6:$A$61,"R")</f>
        <v>3000</v>
      </c>
      <c r="I18" s="2">
        <f>SUMIFS(Prihodi_Rashodi!L$6:L$61,Prihodi_Rashodi!$D$6:$D$61,'Po kontima'!$E18,Prihodi_Rashodi!$A$6:$A$61,"R")</f>
        <v>397.5</v>
      </c>
      <c r="J18" s="2">
        <f t="shared" si="6"/>
        <v>0.13250000000000001</v>
      </c>
      <c r="K18" s="2">
        <f t="shared" si="7"/>
        <v>6.3095238095238093</v>
      </c>
    </row>
    <row r="19" spans="1:11" ht="18" customHeight="1" x14ac:dyDescent="0.25">
      <c r="A19" s="4" t="str">
        <f t="shared" si="3"/>
        <v>3</v>
      </c>
      <c r="B19" s="4" t="s">
        <v>149</v>
      </c>
      <c r="C19" s="4" t="s">
        <v>148</v>
      </c>
      <c r="D19" s="4">
        <v>112</v>
      </c>
      <c r="E19" s="3" t="s">
        <v>121</v>
      </c>
      <c r="F19" s="13" t="s">
        <v>35</v>
      </c>
      <c r="G19" s="2">
        <f>SUMIFS(Prihodi_Rashodi!J$6:J$61,Prihodi_Rashodi!$D$6:$D$61,'Po kontima'!$E19,Prihodi_Rashodi!$A$6:$A$61,"R")</f>
        <v>2819.02</v>
      </c>
      <c r="H19" s="2">
        <f>SUMIFS(Prihodi_Rashodi!K$6:K$61,Prihodi_Rashodi!$D$6:$D$61,'Po kontima'!$E19,Prihodi_Rashodi!$A$6:$A$61,"R")</f>
        <v>7500</v>
      </c>
      <c r="I19" s="2">
        <f>SUMIFS(Prihodi_Rashodi!L$6:L$61,Prihodi_Rashodi!$D$6:$D$61,'Po kontima'!$E19,Prihodi_Rashodi!$A$6:$A$61,"R")</f>
        <v>3009.87</v>
      </c>
      <c r="J19" s="2">
        <f t="shared" si="6"/>
        <v>0.40131600000000001</v>
      </c>
      <c r="K19" s="2">
        <f t="shared" si="7"/>
        <v>1.0677008322040993</v>
      </c>
    </row>
    <row r="20" spans="1:11" ht="18" customHeight="1" x14ac:dyDescent="0.25">
      <c r="A20" s="4" t="str">
        <f t="shared" si="3"/>
        <v>3</v>
      </c>
      <c r="B20" s="4" t="s">
        <v>149</v>
      </c>
      <c r="C20" s="4" t="s">
        <v>148</v>
      </c>
      <c r="D20" s="4">
        <v>112</v>
      </c>
      <c r="E20" s="3" t="s">
        <v>71</v>
      </c>
      <c r="F20" s="13" t="s">
        <v>34</v>
      </c>
      <c r="G20" s="2">
        <f>SUMIFS(Prihodi_Rashodi!J$6:J$61,Prihodi_Rashodi!$D$6:$D$61,'Po kontima'!$E20,Prihodi_Rashodi!$A$6:$A$61,"R")</f>
        <v>887</v>
      </c>
      <c r="H20" s="2">
        <f>SUMIFS(Prihodi_Rashodi!K$6:K$61,Prihodi_Rashodi!$D$6:$D$61,'Po kontima'!$E20,Prihodi_Rashodi!$A$6:$A$61,"R")</f>
        <v>6000</v>
      </c>
      <c r="I20" s="2">
        <f>SUMIFS(Prihodi_Rashodi!L$6:L$61,Prihodi_Rashodi!$D$6:$D$61,'Po kontima'!$E20,Prihodi_Rashodi!$A$6:$A$61,"R")</f>
        <v>843.75</v>
      </c>
      <c r="J20" s="2">
        <f t="shared" si="6"/>
        <v>0.140625</v>
      </c>
      <c r="K20" s="2">
        <f t="shared" si="7"/>
        <v>0.95124013528748586</v>
      </c>
    </row>
    <row r="21" spans="1:11" ht="18" customHeight="1" x14ac:dyDescent="0.25">
      <c r="A21" s="4" t="str">
        <f t="shared" si="3"/>
        <v>3</v>
      </c>
      <c r="B21" s="4" t="s">
        <v>149</v>
      </c>
      <c r="C21" s="4" t="s">
        <v>148</v>
      </c>
      <c r="D21" s="4">
        <v>112</v>
      </c>
      <c r="E21" s="3" t="s">
        <v>62</v>
      </c>
      <c r="F21" s="13" t="s">
        <v>33</v>
      </c>
      <c r="G21" s="2">
        <f>SUMIFS(Prihodi_Rashodi!J$6:J$61,Prihodi_Rashodi!$D$6:$D$61,'Po kontima'!$E21,Prihodi_Rashodi!$A$6:$A$61,"R")</f>
        <v>1355.99</v>
      </c>
      <c r="H21" s="2">
        <f>SUMIFS(Prihodi_Rashodi!K$6:K$61,Prihodi_Rashodi!$D$6:$D$61,'Po kontima'!$E21,Prihodi_Rashodi!$A$6:$A$61,"R")</f>
        <v>5000</v>
      </c>
      <c r="I21" s="2">
        <f>SUMIFS(Prihodi_Rashodi!L$6:L$61,Prihodi_Rashodi!$D$6:$D$61,'Po kontima'!$E21,Prihodi_Rashodi!$A$6:$A$61,"R")</f>
        <v>1431.53</v>
      </c>
      <c r="J21" s="2">
        <f t="shared" si="6"/>
        <v>0.286306</v>
      </c>
      <c r="K21" s="2">
        <f t="shared" si="7"/>
        <v>1.0557083754304972</v>
      </c>
    </row>
    <row r="22" spans="1:11" ht="18" customHeight="1" x14ac:dyDescent="0.25">
      <c r="A22" s="4" t="str">
        <f t="shared" si="3"/>
        <v>3</v>
      </c>
      <c r="B22" s="4" t="s">
        <v>149</v>
      </c>
      <c r="C22" s="4" t="s">
        <v>148</v>
      </c>
      <c r="D22" s="4">
        <v>112</v>
      </c>
      <c r="E22" s="3" t="s">
        <v>122</v>
      </c>
      <c r="F22" s="13" t="s">
        <v>17</v>
      </c>
      <c r="G22" s="2">
        <f>SUMIFS(Prihodi_Rashodi!J$6:J$61,Prihodi_Rashodi!$D$6:$D$61,'Po kontima'!$E22,Prihodi_Rashodi!$A$6:$A$61,"R")</f>
        <v>957.06</v>
      </c>
      <c r="H22" s="2">
        <f>SUMIFS(Prihodi_Rashodi!K$6:K$61,Prihodi_Rashodi!$D$6:$D$61,'Po kontima'!$E22,Prihodi_Rashodi!$A$6:$A$61,"R")</f>
        <v>9000</v>
      </c>
      <c r="I22" s="2">
        <f>SUMIFS(Prihodi_Rashodi!L$6:L$61,Prihodi_Rashodi!$D$6:$D$61,'Po kontima'!$E22,Prihodi_Rashodi!$A$6:$A$61,"R")</f>
        <v>1964.27</v>
      </c>
      <c r="J22" s="2">
        <f t="shared" si="6"/>
        <v>0.21825222222222221</v>
      </c>
      <c r="K22" s="2">
        <f t="shared" si="7"/>
        <v>2.0524000585125282</v>
      </c>
    </row>
    <row r="23" spans="1:11" ht="18" customHeight="1" x14ac:dyDescent="0.25">
      <c r="A23" s="4" t="str">
        <f t="shared" si="3"/>
        <v>3</v>
      </c>
      <c r="B23" s="4" t="s">
        <v>149</v>
      </c>
      <c r="C23" s="4" t="s">
        <v>148</v>
      </c>
      <c r="D23" s="4">
        <v>112</v>
      </c>
      <c r="E23" s="3" t="s">
        <v>123</v>
      </c>
      <c r="F23" s="13" t="s">
        <v>32</v>
      </c>
      <c r="G23" s="2">
        <f>SUMIFS(Prihodi_Rashodi!J$6:J$61,Prihodi_Rashodi!$D$6:$D$61,'Po kontima'!$E23,Prihodi_Rashodi!$A$6:$A$61,"R")</f>
        <v>13.88</v>
      </c>
      <c r="H23" s="2">
        <f>SUMIFS(Prihodi_Rashodi!K$6:K$61,Prihodi_Rashodi!$D$6:$D$61,'Po kontima'!$E23,Prihodi_Rashodi!$A$6:$A$61,"R")</f>
        <v>2000</v>
      </c>
      <c r="I23" s="2">
        <f>SUMIFS(Prihodi_Rashodi!L$6:L$61,Prihodi_Rashodi!$D$6:$D$61,'Po kontima'!$E23,Prihodi_Rashodi!$A$6:$A$61,"R")</f>
        <v>262.26</v>
      </c>
      <c r="J23" s="2">
        <f t="shared" si="6"/>
        <v>0.13113</v>
      </c>
      <c r="K23" s="2">
        <f t="shared" si="7"/>
        <v>18.894812680115272</v>
      </c>
    </row>
    <row r="24" spans="1:11" ht="18" customHeight="1" x14ac:dyDescent="0.25">
      <c r="A24" s="4" t="str">
        <f t="shared" si="3"/>
        <v>3</v>
      </c>
      <c r="B24" s="4" t="s">
        <v>149</v>
      </c>
      <c r="C24" s="4" t="s">
        <v>148</v>
      </c>
      <c r="D24" s="4">
        <v>112</v>
      </c>
      <c r="E24" s="3" t="s">
        <v>124</v>
      </c>
      <c r="F24" s="13" t="s">
        <v>16</v>
      </c>
      <c r="G24" s="2">
        <f>SUMIFS(Prihodi_Rashodi!J$6:J$61,Prihodi_Rashodi!$D$6:$D$61,'Po kontima'!$E24,Prihodi_Rashodi!$A$6:$A$61,"R")</f>
        <v>163</v>
      </c>
      <c r="H24" s="2">
        <f>SUMIFS(Prihodi_Rashodi!K$6:K$61,Prihodi_Rashodi!$D$6:$D$61,'Po kontima'!$E24,Prihodi_Rashodi!$A$6:$A$61,"R")</f>
        <v>3000</v>
      </c>
      <c r="I24" s="2">
        <f>SUMIFS(Prihodi_Rashodi!L$6:L$61,Prihodi_Rashodi!$D$6:$D$61,'Po kontima'!$E24,Prihodi_Rashodi!$A$6:$A$61,"R")</f>
        <v>0</v>
      </c>
      <c r="J24" s="2">
        <f t="shared" si="6"/>
        <v>0</v>
      </c>
      <c r="K24" s="2">
        <f t="shared" si="7"/>
        <v>0</v>
      </c>
    </row>
    <row r="25" spans="1:11" ht="18" customHeight="1" x14ac:dyDescent="0.25">
      <c r="A25" s="4" t="str">
        <f t="shared" si="3"/>
        <v>3</v>
      </c>
      <c r="B25" s="4" t="s">
        <v>149</v>
      </c>
      <c r="C25" s="4" t="s">
        <v>148</v>
      </c>
      <c r="D25" s="4">
        <v>112</v>
      </c>
      <c r="E25" s="3" t="s">
        <v>95</v>
      </c>
      <c r="F25" s="13" t="s">
        <v>15</v>
      </c>
      <c r="G25" s="2">
        <f>SUMIFS(Prihodi_Rashodi!J$6:J$61,Prihodi_Rashodi!$D$6:$D$61,'Po kontima'!$E25,Prihodi_Rashodi!$A$6:$A$61,"R")</f>
        <v>1000.7</v>
      </c>
      <c r="H25" s="2">
        <f>SUMIFS(Prihodi_Rashodi!K$6:K$61,Prihodi_Rashodi!$D$6:$D$61,'Po kontima'!$E25,Prihodi_Rashodi!$A$6:$A$61,"R")</f>
        <v>5000</v>
      </c>
      <c r="I25" s="2">
        <f>SUMIFS(Prihodi_Rashodi!L$6:L$61,Prihodi_Rashodi!$D$6:$D$61,'Po kontima'!$E25,Prihodi_Rashodi!$A$6:$A$61,"R")</f>
        <v>1316.56</v>
      </c>
      <c r="J25" s="2">
        <f t="shared" si="6"/>
        <v>0.26331199999999999</v>
      </c>
      <c r="K25" s="2">
        <f t="shared" si="7"/>
        <v>1.3156390526631356</v>
      </c>
    </row>
    <row r="26" spans="1:11" ht="18" customHeight="1" x14ac:dyDescent="0.25">
      <c r="A26" s="4" t="str">
        <f t="shared" si="3"/>
        <v>3</v>
      </c>
      <c r="B26" s="4" t="s">
        <v>149</v>
      </c>
      <c r="C26" s="4" t="s">
        <v>148</v>
      </c>
      <c r="D26" s="4">
        <v>112</v>
      </c>
      <c r="E26" s="3" t="s">
        <v>83</v>
      </c>
      <c r="F26" s="13" t="s">
        <v>31</v>
      </c>
      <c r="G26" s="2">
        <f>SUMIFS(Prihodi_Rashodi!J$6:J$61,Prihodi_Rashodi!$D$6:$D$61,'Po kontima'!$E26,Prihodi_Rashodi!$A$6:$A$61,"R")</f>
        <v>1696.04</v>
      </c>
      <c r="H26" s="2">
        <f>SUMIFS(Prihodi_Rashodi!K$6:K$61,Prihodi_Rashodi!$D$6:$D$61,'Po kontima'!$E26,Prihodi_Rashodi!$A$6:$A$61,"R")</f>
        <v>4000</v>
      </c>
      <c r="I26" s="2">
        <f>SUMIFS(Prihodi_Rashodi!L$6:L$61,Prihodi_Rashodi!$D$6:$D$61,'Po kontima'!$E26,Prihodi_Rashodi!$A$6:$A$61,"R")</f>
        <v>931.69</v>
      </c>
      <c r="J26" s="2">
        <f t="shared" si="6"/>
        <v>0.2329225</v>
      </c>
      <c r="K26" s="2">
        <f t="shared" si="7"/>
        <v>0.5493325629112521</v>
      </c>
    </row>
    <row r="27" spans="1:11" ht="18" customHeight="1" x14ac:dyDescent="0.25">
      <c r="A27" s="4" t="str">
        <f t="shared" si="3"/>
        <v>3</v>
      </c>
      <c r="B27" s="4" t="s">
        <v>149</v>
      </c>
      <c r="C27" s="4" t="s">
        <v>148</v>
      </c>
      <c r="D27" s="4">
        <v>112</v>
      </c>
      <c r="E27" s="3" t="s">
        <v>96</v>
      </c>
      <c r="F27" s="13" t="s">
        <v>14</v>
      </c>
      <c r="G27" s="2">
        <f>SUMIFS(Prihodi_Rashodi!J$6:J$61,Prihodi_Rashodi!$D$6:$D$61,'Po kontima'!$E27,Prihodi_Rashodi!$A$6:$A$61,"R")</f>
        <v>0</v>
      </c>
      <c r="H27" s="2">
        <f>SUMIFS(Prihodi_Rashodi!K$6:K$61,Prihodi_Rashodi!$D$6:$D$61,'Po kontima'!$E27,Prihodi_Rashodi!$A$6:$A$61,"R")</f>
        <v>3000</v>
      </c>
      <c r="I27" s="2">
        <f>SUMIFS(Prihodi_Rashodi!L$6:L$61,Prihodi_Rashodi!$D$6:$D$61,'Po kontima'!$E27,Prihodi_Rashodi!$A$6:$A$61,"R")</f>
        <v>2810</v>
      </c>
      <c r="J27" s="2">
        <f t="shared" si="6"/>
        <v>0.93666666666666665</v>
      </c>
      <c r="K27" s="2" t="str">
        <f t="shared" si="7"/>
        <v/>
      </c>
    </row>
    <row r="28" spans="1:11" ht="18" customHeight="1" x14ac:dyDescent="0.25">
      <c r="A28" s="4" t="str">
        <f t="shared" si="3"/>
        <v>3</v>
      </c>
      <c r="B28" s="4" t="s">
        <v>149</v>
      </c>
      <c r="C28" s="4" t="s">
        <v>148</v>
      </c>
      <c r="D28" s="4">
        <v>112</v>
      </c>
      <c r="E28" s="3" t="s">
        <v>125</v>
      </c>
      <c r="F28" s="13" t="s">
        <v>30</v>
      </c>
      <c r="G28" s="2">
        <f>SUMIFS(Prihodi_Rashodi!J$6:J$61,Prihodi_Rashodi!$D$6:$D$61,'Po kontima'!$E28,Prihodi_Rashodi!$A$6:$A$61,"R")</f>
        <v>1325.39</v>
      </c>
      <c r="H28" s="2">
        <f>SUMIFS(Prihodi_Rashodi!K$6:K$61,Prihodi_Rashodi!$D$6:$D$61,'Po kontima'!$E28,Prihodi_Rashodi!$A$6:$A$61,"R")</f>
        <v>8600</v>
      </c>
      <c r="I28" s="2">
        <f>SUMIFS(Prihodi_Rashodi!L$6:L$61,Prihodi_Rashodi!$D$6:$D$61,'Po kontima'!$E28,Prihodi_Rashodi!$A$6:$A$61,"R")</f>
        <v>2493.88</v>
      </c>
      <c r="J28" s="2">
        <f t="shared" si="6"/>
        <v>0.2899860465116279</v>
      </c>
      <c r="K28" s="2">
        <f t="shared" si="7"/>
        <v>1.8816197496585909</v>
      </c>
    </row>
    <row r="29" spans="1:11" ht="18" customHeight="1" x14ac:dyDescent="0.25">
      <c r="A29" s="4" t="str">
        <f t="shared" ref="A29" si="8">LEFT(E29,1)</f>
        <v>3</v>
      </c>
      <c r="B29" s="4" t="s">
        <v>149</v>
      </c>
      <c r="C29" s="4" t="s">
        <v>148</v>
      </c>
      <c r="D29" s="4">
        <v>112</v>
      </c>
      <c r="E29" s="3" t="s">
        <v>13</v>
      </c>
      <c r="F29" s="13" t="s">
        <v>12</v>
      </c>
      <c r="G29" s="2">
        <f>SUMIFS(Prihodi_Rashodi!J$6:J$61,Prihodi_Rashodi!$D$6:$D$61,'Po kontima'!$E29,Prihodi_Rashodi!$A$6:$A$61,"R")</f>
        <v>0</v>
      </c>
      <c r="H29" s="2">
        <f>SUMIFS(Prihodi_Rashodi!K$6:K$61,Prihodi_Rashodi!$D$6:$D$61,'Po kontima'!$E29,Prihodi_Rashodi!$A$6:$A$61,"R")</f>
        <v>3000</v>
      </c>
      <c r="I29" s="2">
        <f>SUMIFS(Prihodi_Rashodi!L$6:L$61,Prihodi_Rashodi!$D$6:$D$61,'Po kontima'!$E29,Prihodi_Rashodi!$A$6:$A$61,"R")</f>
        <v>2457</v>
      </c>
      <c r="J29" s="2">
        <f t="shared" ref="J29" si="9">IF(H29&lt;&gt;0,I29/H29,"")</f>
        <v>0.81899999999999995</v>
      </c>
      <c r="K29" s="2" t="str">
        <f t="shared" ref="K29" si="10">IF(G29&lt;&gt;0,I29/G29,"")</f>
        <v/>
      </c>
    </row>
    <row r="30" spans="1:11" ht="18" customHeight="1" x14ac:dyDescent="0.25">
      <c r="A30" s="4" t="str">
        <f t="shared" si="3"/>
        <v>3</v>
      </c>
      <c r="B30" s="4" t="s">
        <v>149</v>
      </c>
      <c r="C30" s="4" t="s">
        <v>148</v>
      </c>
      <c r="D30" s="4">
        <v>311</v>
      </c>
      <c r="E30" s="3" t="s">
        <v>69</v>
      </c>
      <c r="F30" s="13" t="s">
        <v>70</v>
      </c>
      <c r="G30" s="2">
        <f>SUMIFS(Prihodi_Rashodi!J$6:J$61,Prihodi_Rashodi!$D$6:$D$61,'Po kontima'!$E30,Prihodi_Rashodi!$A$6:$A$61,"R")</f>
        <v>0</v>
      </c>
      <c r="H30" s="2">
        <f>SUMIFS(Prihodi_Rashodi!K$6:K$61,Prihodi_Rashodi!$D$6:$D$61,'Po kontima'!$E30,Prihodi_Rashodi!$A$6:$A$61,"R")</f>
        <v>5700</v>
      </c>
      <c r="I30" s="2">
        <f>SUMIFS(Prihodi_Rashodi!L$6:L$61,Prihodi_Rashodi!$D$6:$D$61,'Po kontima'!$E30,Prihodi_Rashodi!$A$6:$A$61,"R")</f>
        <v>0</v>
      </c>
      <c r="J30" s="2">
        <f t="shared" si="6"/>
        <v>0</v>
      </c>
      <c r="K30" s="2" t="str">
        <f t="shared" si="7"/>
        <v/>
      </c>
    </row>
    <row r="31" spans="1:11" ht="18" customHeight="1" x14ac:dyDescent="0.25">
      <c r="A31" s="4" t="str">
        <f t="shared" si="3"/>
        <v>3</v>
      </c>
      <c r="B31" s="4" t="s">
        <v>149</v>
      </c>
      <c r="C31" s="4" t="s">
        <v>148</v>
      </c>
      <c r="D31" s="4">
        <v>112</v>
      </c>
      <c r="E31" s="3" t="s">
        <v>84</v>
      </c>
      <c r="F31" s="13" t="s">
        <v>11</v>
      </c>
      <c r="G31" s="2">
        <f>SUMIFS(Prihodi_Rashodi!J$6:J$61,Prihodi_Rashodi!$D$6:$D$61,'Po kontima'!$E31,Prihodi_Rashodi!$A$6:$A$61,"R")</f>
        <v>4150</v>
      </c>
      <c r="H31" s="2">
        <f>SUMIFS(Prihodi_Rashodi!K$6:K$61,Prihodi_Rashodi!$D$6:$D$61,'Po kontima'!$E31,Prihodi_Rashodi!$A$6:$A$61,"R")</f>
        <v>20000</v>
      </c>
      <c r="I31" s="2">
        <f>SUMIFS(Prihodi_Rashodi!L$6:L$61,Prihodi_Rashodi!$D$6:$D$61,'Po kontima'!$E31,Prihodi_Rashodi!$A$6:$A$61,"R")</f>
        <v>4125</v>
      </c>
      <c r="J31" s="2">
        <f t="shared" si="6"/>
        <v>0.20624999999999999</v>
      </c>
      <c r="K31" s="2">
        <f t="shared" si="7"/>
        <v>0.99397590361445787</v>
      </c>
    </row>
    <row r="32" spans="1:11" ht="18" customHeight="1" x14ac:dyDescent="0.25">
      <c r="A32" s="4" t="str">
        <f t="shared" si="3"/>
        <v>3</v>
      </c>
      <c r="B32" s="4" t="s">
        <v>149</v>
      </c>
      <c r="C32" s="4" t="s">
        <v>148</v>
      </c>
      <c r="D32" s="4">
        <v>112</v>
      </c>
      <c r="E32" s="3" t="s">
        <v>92</v>
      </c>
      <c r="F32" s="13" t="s">
        <v>10</v>
      </c>
      <c r="G32" s="2">
        <f>SUMIFS(Prihodi_Rashodi!J$6:J$61,Prihodi_Rashodi!$D$6:$D$61,'Po kontima'!$E32,Prihodi_Rashodi!$A$6:$A$61,"R")</f>
        <v>3297.38</v>
      </c>
      <c r="H32" s="2">
        <f>SUMIFS(Prihodi_Rashodi!K$6:K$61,Prihodi_Rashodi!$D$6:$D$61,'Po kontima'!$E32,Prihodi_Rashodi!$A$6:$A$61,"R")</f>
        <v>8600</v>
      </c>
      <c r="I32" s="2">
        <f>SUMIFS(Prihodi_Rashodi!L$6:L$61,Prihodi_Rashodi!$D$6:$D$61,'Po kontima'!$E32,Prihodi_Rashodi!$A$6:$A$61,"R")</f>
        <v>3608.3</v>
      </c>
      <c r="J32" s="2">
        <f t="shared" si="6"/>
        <v>0.41956976744186048</v>
      </c>
      <c r="K32" s="2">
        <f t="shared" si="7"/>
        <v>1.094293044781008</v>
      </c>
    </row>
    <row r="33" spans="1:11" ht="18" customHeight="1" x14ac:dyDescent="0.25">
      <c r="A33" s="4" t="str">
        <f t="shared" si="3"/>
        <v>3</v>
      </c>
      <c r="B33" s="4" t="s">
        <v>149</v>
      </c>
      <c r="C33" s="4" t="s">
        <v>148</v>
      </c>
      <c r="D33" s="4">
        <v>112</v>
      </c>
      <c r="E33" s="3" t="s">
        <v>97</v>
      </c>
      <c r="F33" s="13" t="s">
        <v>9</v>
      </c>
      <c r="G33" s="2">
        <f>SUMIFS(Prihodi_Rashodi!J$6:J$61,Prihodi_Rashodi!$D$6:$D$61,'Po kontima'!$E33,Prihodi_Rashodi!$A$6:$A$61,"R")</f>
        <v>3480</v>
      </c>
      <c r="H33" s="2">
        <f>SUMIFS(Prihodi_Rashodi!K$6:K$61,Prihodi_Rashodi!$D$6:$D$61,'Po kontima'!$E33,Prihodi_Rashodi!$A$6:$A$61,"R")</f>
        <v>20000</v>
      </c>
      <c r="I33" s="2">
        <f>SUMIFS(Prihodi_Rashodi!L$6:L$61,Prihodi_Rashodi!$D$6:$D$61,'Po kontima'!$E33,Prihodi_Rashodi!$A$6:$A$61,"R")</f>
        <v>4176</v>
      </c>
      <c r="J33" s="2">
        <f t="shared" si="6"/>
        <v>0.20880000000000001</v>
      </c>
      <c r="K33" s="2">
        <f t="shared" si="7"/>
        <v>1.2</v>
      </c>
    </row>
    <row r="34" spans="1:11" ht="18" customHeight="1" x14ac:dyDescent="0.25">
      <c r="A34" s="4" t="str">
        <f t="shared" si="3"/>
        <v>3</v>
      </c>
      <c r="B34" s="4" t="s">
        <v>149</v>
      </c>
      <c r="C34" s="4" t="s">
        <v>148</v>
      </c>
      <c r="D34" s="4">
        <v>112</v>
      </c>
      <c r="E34" s="3" t="s">
        <v>126</v>
      </c>
      <c r="F34" s="13" t="s">
        <v>29</v>
      </c>
      <c r="G34" s="2">
        <f>SUMIFS(Prihodi_Rashodi!J$6:J$61,Prihodi_Rashodi!$D$6:$D$61,'Po kontima'!$E34,Prihodi_Rashodi!$A$6:$A$61,"R")</f>
        <v>495.4</v>
      </c>
      <c r="H34" s="2">
        <f>SUMIFS(Prihodi_Rashodi!K$6:K$61,Prihodi_Rashodi!$D$6:$D$61,'Po kontima'!$E34,Prihodi_Rashodi!$A$6:$A$61,"R")</f>
        <v>3000</v>
      </c>
      <c r="I34" s="2">
        <f>SUMIFS(Prihodi_Rashodi!L$6:L$61,Prihodi_Rashodi!$D$6:$D$61,'Po kontima'!$E34,Prihodi_Rashodi!$A$6:$A$61,"R")</f>
        <v>1479.98</v>
      </c>
      <c r="J34" s="2">
        <f t="shared" si="6"/>
        <v>0.49332666666666669</v>
      </c>
      <c r="K34" s="2">
        <f t="shared" si="7"/>
        <v>2.9874444893015748</v>
      </c>
    </row>
    <row r="35" spans="1:11" ht="18" customHeight="1" x14ac:dyDescent="0.25">
      <c r="A35" s="4" t="str">
        <f t="shared" si="3"/>
        <v>3</v>
      </c>
      <c r="B35" s="4" t="s">
        <v>149</v>
      </c>
      <c r="C35" s="4" t="s">
        <v>148</v>
      </c>
      <c r="D35" s="4">
        <v>112</v>
      </c>
      <c r="E35" s="3" t="s">
        <v>91</v>
      </c>
      <c r="F35" s="13" t="s">
        <v>8</v>
      </c>
      <c r="G35" s="2">
        <f>SUMIFS(Prihodi_Rashodi!J$6:J$61,Prihodi_Rashodi!$D$6:$D$61,'Po kontima'!$E35,Prihodi_Rashodi!$A$6:$A$61,"R")</f>
        <v>859.37</v>
      </c>
      <c r="H35" s="2">
        <f>SUMIFS(Prihodi_Rashodi!K$6:K$61,Prihodi_Rashodi!$D$6:$D$61,'Po kontima'!$E35,Prihodi_Rashodi!$A$6:$A$61,"R")</f>
        <v>3000</v>
      </c>
      <c r="I35" s="2">
        <f>SUMIFS(Prihodi_Rashodi!L$6:L$61,Prihodi_Rashodi!$D$6:$D$61,'Po kontima'!$E35,Prihodi_Rashodi!$A$6:$A$61,"R")</f>
        <v>1028.1099999999999</v>
      </c>
      <c r="J35" s="2">
        <f t="shared" si="6"/>
        <v>0.3427033333333333</v>
      </c>
      <c r="K35" s="2">
        <f t="shared" si="7"/>
        <v>1.1963531424182829</v>
      </c>
    </row>
    <row r="36" spans="1:11" ht="18" customHeight="1" x14ac:dyDescent="0.25">
      <c r="A36" s="4" t="str">
        <f t="shared" si="3"/>
        <v>3</v>
      </c>
      <c r="B36" s="4" t="s">
        <v>149</v>
      </c>
      <c r="C36" s="4" t="s">
        <v>148</v>
      </c>
      <c r="D36" s="4">
        <v>112</v>
      </c>
      <c r="E36" s="3" t="s">
        <v>76</v>
      </c>
      <c r="F36" s="13" t="s">
        <v>23</v>
      </c>
      <c r="G36" s="2">
        <f>SUMIFS(Prihodi_Rashodi!J$6:J$61,Prihodi_Rashodi!$D$6:$D$61,'Po kontima'!$E36,Prihodi_Rashodi!$A$6:$A$61,"R")</f>
        <v>131.79</v>
      </c>
      <c r="H36" s="2">
        <f>SUMIFS(Prihodi_Rashodi!K$6:K$61,Prihodi_Rashodi!$D$6:$D$61,'Po kontima'!$E36,Prihodi_Rashodi!$A$6:$A$61,"R")</f>
        <v>1500</v>
      </c>
      <c r="I36" s="2">
        <f>SUMIFS(Prihodi_Rashodi!L$6:L$61,Prihodi_Rashodi!$D$6:$D$61,'Po kontima'!$E36,Prihodi_Rashodi!$A$6:$A$61,"R")</f>
        <v>155.29</v>
      </c>
      <c r="J36" s="2">
        <f t="shared" si="6"/>
        <v>0.10352666666666666</v>
      </c>
      <c r="K36" s="2">
        <f t="shared" si="7"/>
        <v>1.178313984369072</v>
      </c>
    </row>
    <row r="37" spans="1:11" ht="18" customHeight="1" x14ac:dyDescent="0.25">
      <c r="A37" s="4" t="str">
        <f t="shared" si="3"/>
        <v>3</v>
      </c>
      <c r="B37" s="4" t="s">
        <v>149</v>
      </c>
      <c r="C37" s="4" t="s">
        <v>148</v>
      </c>
      <c r="D37" s="4">
        <v>112</v>
      </c>
      <c r="E37" s="3" t="s">
        <v>90</v>
      </c>
      <c r="F37" s="13" t="s">
        <v>7</v>
      </c>
      <c r="G37" s="2">
        <f>SUMIFS(Prihodi_Rashodi!J$6:J$61,Prihodi_Rashodi!$D$6:$D$61,'Po kontima'!$E37,Prihodi_Rashodi!$A$6:$A$61,"R")</f>
        <v>144.94999999999999</v>
      </c>
      <c r="H37" s="2">
        <f>SUMIFS(Prihodi_Rashodi!K$6:K$61,Prihodi_Rashodi!$D$6:$D$61,'Po kontima'!$E37,Prihodi_Rashodi!$A$6:$A$61,"R")</f>
        <v>1000</v>
      </c>
      <c r="I37" s="2">
        <f>SUMIFS(Prihodi_Rashodi!L$6:L$61,Prihodi_Rashodi!$D$6:$D$61,'Po kontima'!$E37,Prihodi_Rashodi!$A$6:$A$61,"R")</f>
        <v>0</v>
      </c>
      <c r="J37" s="2">
        <f t="shared" si="6"/>
        <v>0</v>
      </c>
      <c r="K37" s="2">
        <f t="shared" si="7"/>
        <v>0</v>
      </c>
    </row>
    <row r="38" spans="1:11" ht="18" customHeight="1" x14ac:dyDescent="0.25">
      <c r="A38" s="4" t="str">
        <f t="shared" si="3"/>
        <v>3</v>
      </c>
      <c r="B38" s="4" t="s">
        <v>149</v>
      </c>
      <c r="C38" s="4" t="s">
        <v>148</v>
      </c>
      <c r="D38" s="4">
        <v>112</v>
      </c>
      <c r="E38" s="3" t="s">
        <v>127</v>
      </c>
      <c r="F38" s="13" t="s">
        <v>6</v>
      </c>
      <c r="G38" s="2">
        <f>SUMIFS(Prihodi_Rashodi!J$6:J$61,Prihodi_Rashodi!$D$6:$D$61,'Po kontima'!$E38,Prihodi_Rashodi!$A$6:$A$61,"R")</f>
        <v>0</v>
      </c>
      <c r="H38" s="2">
        <f>SUMIFS(Prihodi_Rashodi!K$6:K$61,Prihodi_Rashodi!$D$6:$D$61,'Po kontima'!$E38,Prihodi_Rashodi!$A$6:$A$61,"R")</f>
        <v>1500</v>
      </c>
      <c r="I38" s="2">
        <f>SUMIFS(Prihodi_Rashodi!L$6:L$61,Prihodi_Rashodi!$D$6:$D$61,'Po kontima'!$E38,Prihodi_Rashodi!$A$6:$A$61,"R")</f>
        <v>675</v>
      </c>
      <c r="J38" s="2">
        <f t="shared" si="6"/>
        <v>0.45</v>
      </c>
      <c r="K38" s="2" t="str">
        <f t="shared" si="7"/>
        <v/>
      </c>
    </row>
    <row r="39" spans="1:11" ht="18" customHeight="1" x14ac:dyDescent="0.25">
      <c r="A39" s="4" t="str">
        <f t="shared" si="3"/>
        <v>3</v>
      </c>
      <c r="B39" s="4" t="s">
        <v>149</v>
      </c>
      <c r="C39" s="4" t="s">
        <v>148</v>
      </c>
      <c r="D39" s="4">
        <v>112</v>
      </c>
      <c r="E39" s="3" t="s">
        <v>128</v>
      </c>
      <c r="F39" s="13" t="s">
        <v>28</v>
      </c>
      <c r="G39" s="2">
        <f>SUMIFS(Prihodi_Rashodi!J$6:J$61,Prihodi_Rashodi!$D$6:$D$61,'Po kontima'!$E39,Prihodi_Rashodi!$A$6:$A$61,"R")</f>
        <v>84.64</v>
      </c>
      <c r="H39" s="2">
        <f>SUMIFS(Prihodi_Rashodi!K$6:K$61,Prihodi_Rashodi!$D$6:$D$61,'Po kontima'!$E39,Prihodi_Rashodi!$A$6:$A$61,"R")</f>
        <v>500</v>
      </c>
      <c r="I39" s="2">
        <f>SUMIFS(Prihodi_Rashodi!L$6:L$61,Prihodi_Rashodi!$D$6:$D$61,'Po kontima'!$E39,Prihodi_Rashodi!$A$6:$A$61,"R")</f>
        <v>161.87</v>
      </c>
      <c r="J39" s="2">
        <f t="shared" si="6"/>
        <v>0.32374000000000003</v>
      </c>
      <c r="K39" s="2">
        <f t="shared" si="7"/>
        <v>1.9124527410207941</v>
      </c>
    </row>
    <row r="40" spans="1:11" ht="18" customHeight="1" x14ac:dyDescent="0.25">
      <c r="A40" s="4" t="str">
        <f t="shared" si="3"/>
        <v>4</v>
      </c>
      <c r="B40" s="4" t="s">
        <v>149</v>
      </c>
      <c r="C40" s="4" t="s">
        <v>152</v>
      </c>
      <c r="D40" s="4">
        <v>112</v>
      </c>
      <c r="E40" s="3" t="s">
        <v>82</v>
      </c>
      <c r="F40" s="13" t="s">
        <v>27</v>
      </c>
      <c r="G40" s="2">
        <f>SUMIFS(Prihodi_Rashodi!J$6:J$61,Prihodi_Rashodi!$D$6:$D$61,'Po kontima'!$E40,Prihodi_Rashodi!$A$6:$A$61,"R")</f>
        <v>0</v>
      </c>
      <c r="H40" s="2">
        <f>SUMIFS(Prihodi_Rashodi!K$6:K$61,Prihodi_Rashodi!$D$6:$D$61,'Po kontima'!$E40,Prihodi_Rashodi!$A$6:$A$61,"R")</f>
        <v>3000</v>
      </c>
      <c r="I40" s="2">
        <f>SUMIFS(Prihodi_Rashodi!L$6:L$61,Prihodi_Rashodi!$D$6:$D$61,'Po kontima'!$E40,Prihodi_Rashodi!$A$6:$A$61,"R")</f>
        <v>0</v>
      </c>
      <c r="J40" s="2">
        <f t="shared" si="6"/>
        <v>0</v>
      </c>
      <c r="K40" s="2" t="str">
        <f t="shared" si="7"/>
        <v/>
      </c>
    </row>
    <row r="41" spans="1:11" ht="18" customHeight="1" x14ac:dyDescent="0.25">
      <c r="A41" s="4" t="str">
        <f t="shared" si="3"/>
        <v>4</v>
      </c>
      <c r="B41" s="4" t="s">
        <v>149</v>
      </c>
      <c r="C41" s="4" t="s">
        <v>152</v>
      </c>
      <c r="D41" s="4">
        <v>112</v>
      </c>
      <c r="E41" s="3" t="s">
        <v>105</v>
      </c>
      <c r="F41" s="13" t="s">
        <v>106</v>
      </c>
      <c r="G41" s="2">
        <f>SUMIFS(Prihodi_Rashodi!J$6:J$61,Prihodi_Rashodi!$D$6:$D$61,'Po kontima'!$E41,Prihodi_Rashodi!$A$6:$A$61,"R")</f>
        <v>0</v>
      </c>
      <c r="H41" s="2">
        <f>SUMIFS(Prihodi_Rashodi!K$6:K$61,Prihodi_Rashodi!$D$6:$D$61,'Po kontima'!$E41,Prihodi_Rashodi!$A$6:$A$61,"R")</f>
        <v>2000</v>
      </c>
      <c r="I41" s="2">
        <f>SUMIFS(Prihodi_Rashodi!L$6:L$61,Prihodi_Rashodi!$D$6:$D$61,'Po kontima'!$E41,Prihodi_Rashodi!$A$6:$A$61,"R")</f>
        <v>0</v>
      </c>
      <c r="J41" s="2">
        <f t="shared" si="6"/>
        <v>0</v>
      </c>
      <c r="K41" s="2" t="str">
        <f t="shared" si="7"/>
        <v/>
      </c>
    </row>
    <row r="42" spans="1:11" ht="39.950000000000003" customHeight="1" x14ac:dyDescent="0.25">
      <c r="A42" s="19"/>
      <c r="B42" s="19"/>
      <c r="C42" s="19"/>
      <c r="D42" s="19"/>
      <c r="E42" s="19"/>
      <c r="F42" s="19"/>
      <c r="G42" s="25"/>
      <c r="H42" s="25"/>
      <c r="I42" s="25"/>
      <c r="J42" s="25"/>
      <c r="K42" s="26"/>
    </row>
    <row r="43" spans="1:11" ht="18" customHeight="1" x14ac:dyDescent="0.25">
      <c r="A43"/>
      <c r="B43"/>
      <c r="C43"/>
      <c r="D43"/>
      <c r="E43"/>
      <c r="F43"/>
      <c r="G43"/>
      <c r="H43"/>
      <c r="I43"/>
      <c r="J43"/>
      <c r="K43"/>
    </row>
    <row r="44" spans="1:11" ht="18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1" ht="18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1" ht="18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1" ht="18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ht="18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11" ht="18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ht="18" customHeight="1" x14ac:dyDescent="0.25">
      <c r="A50"/>
      <c r="B50"/>
      <c r="C50"/>
      <c r="D50"/>
      <c r="E50"/>
      <c r="F50"/>
      <c r="G50"/>
      <c r="H50"/>
      <c r="I50"/>
      <c r="J50"/>
      <c r="K50"/>
    </row>
    <row r="51" spans="1:11" ht="18" customHeight="1" x14ac:dyDescent="0.25">
      <c r="A51"/>
      <c r="B51"/>
      <c r="C51"/>
      <c r="D51"/>
      <c r="E51"/>
      <c r="F51"/>
      <c r="G51"/>
      <c r="H51"/>
      <c r="I51"/>
      <c r="J51"/>
      <c r="K51"/>
    </row>
    <row r="52" spans="1:11" ht="18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ht="18" customHeight="1" x14ac:dyDescent="0.25">
      <c r="A53"/>
      <c r="B53"/>
      <c r="C53"/>
      <c r="D53"/>
      <c r="E53"/>
      <c r="F53"/>
      <c r="G53"/>
      <c r="H53"/>
      <c r="I53"/>
      <c r="J53"/>
      <c r="K53"/>
    </row>
    <row r="54" spans="1:11" ht="18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1" ht="18" customHeight="1" x14ac:dyDescent="0.25">
      <c r="A55"/>
      <c r="B55"/>
      <c r="C55"/>
      <c r="D55"/>
      <c r="E55"/>
      <c r="F55"/>
      <c r="G55"/>
      <c r="H55"/>
      <c r="I55"/>
      <c r="J55"/>
      <c r="K55"/>
    </row>
    <row r="56" spans="1:11" ht="18" customHeight="1" x14ac:dyDescent="0.25">
      <c r="A56"/>
      <c r="B56"/>
      <c r="C56"/>
      <c r="D56"/>
      <c r="E56"/>
      <c r="F56"/>
      <c r="G56"/>
      <c r="H56"/>
      <c r="I56"/>
      <c r="J56"/>
      <c r="K56"/>
    </row>
    <row r="57" spans="1:11" ht="18" customHeight="1" x14ac:dyDescent="0.25">
      <c r="A57"/>
      <c r="B57"/>
      <c r="C57"/>
      <c r="D57"/>
      <c r="E57"/>
      <c r="F57"/>
      <c r="G57"/>
      <c r="H57"/>
      <c r="I57"/>
      <c r="J57"/>
      <c r="K57"/>
    </row>
    <row r="58" spans="1:11" ht="18" customHeight="1" x14ac:dyDescent="0.25">
      <c r="A58"/>
      <c r="B58"/>
      <c r="C58"/>
      <c r="D58"/>
      <c r="E58"/>
      <c r="F58"/>
      <c r="G58"/>
      <c r="H58"/>
      <c r="I58"/>
      <c r="J58"/>
      <c r="K58"/>
    </row>
    <row r="59" spans="1:11" ht="18" customHeight="1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8" customHeight="1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8" customHeight="1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8" customHeight="1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8" customHeight="1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8" customHeight="1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8" customHeight="1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8" customHeight="1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8" customHeight="1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8" customHeight="1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8" customHeight="1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8" customHeight="1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8" customHeight="1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8" customHeight="1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8" customHeight="1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8" customHeight="1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8" customHeight="1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8" customHeight="1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8" customHeight="1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8" customHeight="1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8" customHeight="1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8" customHeight="1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8" customHeight="1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8" customHeight="1" x14ac:dyDescent="0.25">
      <c r="A82"/>
      <c r="B82"/>
      <c r="C82"/>
      <c r="D82"/>
      <c r="E82"/>
      <c r="F82"/>
      <c r="G82"/>
      <c r="H82"/>
      <c r="I82"/>
      <c r="J82"/>
      <c r="K82"/>
    </row>
    <row r="83" spans="1:11" ht="18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8" customHeight="1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8" customHeight="1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8" customHeight="1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8" customHeight="1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8" customHeight="1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8" customHeight="1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8" customHeight="1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8" customHeight="1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8" customHeight="1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8" customHeight="1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8" customHeight="1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8" customHeight="1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8" customHeight="1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8" customHeight="1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8" customHeight="1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8" customHeight="1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8" customHeight="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8" customHeight="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8" customHeight="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8" customHeight="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8" customHeight="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8" customHeight="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8" customHeight="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8" customHeight="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8" customHeight="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8" customHeight="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8" customHeight="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customHeight="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ht="27.95" customHeight="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ht="28.5" customHeight="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ht="17.25" customHeight="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ht="17.25" customHeight="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ht="28.5" customHeight="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ht="21.95" customHeight="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ht="17.25" customHeight="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ht="17.25" customHeight="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ht="17.25" customHeight="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ht="17.25" customHeight="1" x14ac:dyDescent="0.25">
      <c r="A121"/>
      <c r="B121"/>
      <c r="C121"/>
      <c r="D121"/>
      <c r="E121"/>
      <c r="F121"/>
      <c r="G121"/>
      <c r="H121"/>
      <c r="I121"/>
      <c r="J121"/>
      <c r="K121"/>
    </row>
  </sheetData>
  <autoFilter ref="A7:K121"/>
  <sortState ref="A18:K138">
    <sortCondition ref="E18:E138"/>
  </sortState>
  <mergeCells count="1">
    <mergeCell ref="E4:K4"/>
  </mergeCells>
  <conditionalFormatting sqref="G9:K13">
    <cfRule type="cellIs" dxfId="5" priority="4" operator="equal">
      <formula>0</formula>
    </cfRule>
  </conditionalFormatting>
  <conditionalFormatting sqref="G15:K41">
    <cfRule type="cellIs" dxfId="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&amp;L&amp;9&amp;K04-048&amp;D&amp;C&amp;9&amp;K04-047&amp;P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zoomScale="90" zoomScaleNormal="90" workbookViewId="0">
      <selection activeCell="D9" sqref="D9"/>
    </sheetView>
  </sheetViews>
  <sheetFormatPr defaultRowHeight="21.95" customHeight="1" x14ac:dyDescent="0.25"/>
  <cols>
    <col min="1" max="1" width="7.7109375" style="1" customWidth="1"/>
    <col min="2" max="2" width="45.7109375" style="1" customWidth="1"/>
    <col min="3" max="3" width="14.7109375" style="21" customWidth="1"/>
    <col min="4" max="5" width="14.7109375" style="1" customWidth="1"/>
    <col min="6" max="6" width="10.7109375" style="1" customWidth="1"/>
    <col min="7" max="7" width="14.7109375" style="1" customWidth="1"/>
    <col min="8" max="16384" width="9.140625" style="1"/>
  </cols>
  <sheetData>
    <row r="1" spans="1:7" ht="24.95" customHeight="1" x14ac:dyDescent="0.25">
      <c r="A1" s="31" t="str">
        <f>SYS!A5</f>
        <v>Savjetovalište Luka Ritz</v>
      </c>
      <c r="B1" s="20"/>
      <c r="C1" s="22"/>
      <c r="D1" s="20"/>
      <c r="E1" s="20"/>
      <c r="F1" s="20"/>
      <c r="G1" s="20"/>
    </row>
    <row r="2" spans="1:7" ht="20.100000000000001" customHeight="1" x14ac:dyDescent="0.25">
      <c r="A2" s="28" t="str">
        <f>SYS!A6</f>
        <v>10000 Zagreb, Ulica kneza Ljudevita Posavskog 48</v>
      </c>
      <c r="B2" s="20"/>
      <c r="C2" s="22"/>
      <c r="D2" s="20"/>
      <c r="E2" s="20"/>
      <c r="F2" s="20"/>
      <c r="G2" s="20"/>
    </row>
    <row r="3" spans="1:7" ht="15" customHeight="1" x14ac:dyDescent="0.25">
      <c r="A3" s="20"/>
      <c r="B3" s="20"/>
      <c r="C3" s="22"/>
      <c r="D3" s="20"/>
      <c r="E3" s="20"/>
      <c r="F3" s="20"/>
      <c r="G3" s="20"/>
    </row>
    <row r="4" spans="1:7" ht="21.95" customHeight="1" x14ac:dyDescent="0.25">
      <c r="A4" s="74"/>
      <c r="B4" s="74"/>
      <c r="C4" s="74"/>
      <c r="D4" s="74"/>
      <c r="E4" s="74"/>
      <c r="F4" s="74"/>
      <c r="G4" s="74"/>
    </row>
    <row r="5" spans="1:7" ht="21.95" customHeight="1" x14ac:dyDescent="0.25">
      <c r="A5" s="20"/>
      <c r="B5" s="20"/>
      <c r="C5" s="22"/>
      <c r="D5" s="20"/>
      <c r="E5" s="20"/>
      <c r="F5" s="20"/>
      <c r="G5" s="20"/>
    </row>
    <row r="6" spans="1:7" ht="39.950000000000003" customHeight="1" x14ac:dyDescent="0.25">
      <c r="A6" s="19" t="s">
        <v>147</v>
      </c>
      <c r="B6" s="19" t="s">
        <v>57</v>
      </c>
      <c r="C6" s="23" t="s">
        <v>211</v>
      </c>
      <c r="D6" s="19" t="s">
        <v>243</v>
      </c>
      <c r="E6" s="19" t="s">
        <v>242</v>
      </c>
      <c r="F6" s="19" t="s">
        <v>201</v>
      </c>
      <c r="G6" s="24" t="s">
        <v>244</v>
      </c>
    </row>
    <row r="7" spans="1:7" ht="12.95" customHeigh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</row>
    <row r="8" spans="1:7" ht="39.950000000000003" customHeight="1" x14ac:dyDescent="0.25">
      <c r="A8" s="19"/>
      <c r="B8" s="19" t="s">
        <v>155</v>
      </c>
      <c r="C8" s="25">
        <f>SUBTOTAL(9,C9:C12)</f>
        <v>252298.02</v>
      </c>
      <c r="D8" s="25">
        <f>SUBTOTAL(9,D9:D12)</f>
        <v>654100</v>
      </c>
      <c r="E8" s="25">
        <f>SUBTOTAL(9,E9:E12)</f>
        <v>324105</v>
      </c>
      <c r="F8" s="25">
        <f t="shared" ref="F8:F13" si="0">IF(D8&lt;&gt;0,E8/D8,"")</f>
        <v>0.49549763033175354</v>
      </c>
      <c r="G8" s="26">
        <f t="shared" ref="G8:G13" si="1">IF(C8&lt;&gt;0,E8/C8,"")</f>
        <v>1.2846117460612652</v>
      </c>
    </row>
    <row r="9" spans="1:7" ht="21.95" customHeight="1" x14ac:dyDescent="0.25">
      <c r="A9" s="4">
        <v>11</v>
      </c>
      <c r="B9" s="29" t="s">
        <v>2</v>
      </c>
      <c r="C9" s="2">
        <f>SUMIFS(Prihodi_Rashodi!J$6:J$61,Prihodi_Rashodi!$C$6:$C$61,'Po izvorima'!$A9,Prihodi_Rashodi!$A$6:$A$61,"P")</f>
        <v>245860</v>
      </c>
      <c r="D9" s="2">
        <f>SUMIFS(Prihodi_Rashodi!K$6:K$61,Prihodi_Rashodi!$C$6:$C$61,'Po izvorima'!$A9,Prihodi_Rashodi!$A$6:$A$61,"P")</f>
        <v>654100</v>
      </c>
      <c r="E9" s="2">
        <f>SUMIFS(Prihodi_Rashodi!L$6:L$61,Prihodi_Rashodi!$C$6:$C$61,'Po izvorima'!$A9,Prihodi_Rashodi!$A$6:$A$61,"P")</f>
        <v>324000</v>
      </c>
      <c r="F9" s="2">
        <f t="shared" si="0"/>
        <v>0.49533710441828466</v>
      </c>
      <c r="G9" s="2">
        <f t="shared" si="1"/>
        <v>1.3178231513869683</v>
      </c>
    </row>
    <row r="10" spans="1:7" ht="21.95" customHeight="1" x14ac:dyDescent="0.25">
      <c r="A10" s="4">
        <v>31</v>
      </c>
      <c r="B10" s="29" t="s">
        <v>0</v>
      </c>
      <c r="C10" s="2">
        <f>SUMIFS(Prihodi_Rashodi!J$6:J$61,Prihodi_Rashodi!$C$6:$C$61,'Po izvorima'!$A10,Prihodi_Rashodi!$A$6:$A$61,"P")</f>
        <v>0</v>
      </c>
      <c r="D10" s="2">
        <f>SUMIFS(Prihodi_Rashodi!K$6:K$61,Prihodi_Rashodi!$C$6:$C$61,'Po izvorima'!$A10,Prihodi_Rashodi!$A$6:$A$61,"P")</f>
        <v>0</v>
      </c>
      <c r="E10" s="2">
        <f>SUMIFS(Prihodi_Rashodi!L$6:L$61,Prihodi_Rashodi!$C$6:$C$61,'Po izvorima'!$A10,Prihodi_Rashodi!$A$6:$A$61,"P")</f>
        <v>0</v>
      </c>
      <c r="F10" s="2" t="str">
        <f t="shared" si="0"/>
        <v/>
      </c>
      <c r="G10" s="2" t="str">
        <f t="shared" si="1"/>
        <v/>
      </c>
    </row>
    <row r="11" spans="1:7" ht="21.95" customHeight="1" x14ac:dyDescent="0.25">
      <c r="A11" s="4">
        <v>56</v>
      </c>
      <c r="B11" s="30" t="s">
        <v>199</v>
      </c>
      <c r="C11" s="2">
        <f>SUMIFS(Prihodi_Rashodi!J$6:J$61,Prihodi_Rashodi!$C$6:$C$61,'Po izvorima'!$A11,Prihodi_Rashodi!$A$6:$A$61,"P")</f>
        <v>0</v>
      </c>
      <c r="D11" s="2">
        <f>SUMIFS(Prihodi_Rashodi!K$6:K$61,Prihodi_Rashodi!$C$6:$C$61,'Po izvorima'!$A11,Prihodi_Rashodi!$A$6:$A$61,"P")</f>
        <v>0</v>
      </c>
      <c r="E11" s="2">
        <f>SUMIFS(Prihodi_Rashodi!L$6:L$61,Prihodi_Rashodi!$C$6:$C$61,'Po izvorima'!$A11,Prihodi_Rashodi!$A$6:$A$61,"P")</f>
        <v>0</v>
      </c>
      <c r="F11" s="2" t="str">
        <f t="shared" si="0"/>
        <v/>
      </c>
      <c r="G11" s="2" t="str">
        <f t="shared" si="1"/>
        <v/>
      </c>
    </row>
    <row r="12" spans="1:7" ht="21.95" customHeight="1" x14ac:dyDescent="0.25">
      <c r="A12" s="4">
        <v>61</v>
      </c>
      <c r="B12" s="30" t="s">
        <v>66</v>
      </c>
      <c r="C12" s="2">
        <f>SUMIFS(Prihodi_Rashodi!J$6:J$61,Prihodi_Rashodi!$C$6:$C$61,'Po izvorima'!$A12,Prihodi_Rashodi!$A$6:$A$61,"P")</f>
        <v>6438.02</v>
      </c>
      <c r="D12" s="2">
        <f>SUMIFS(Prihodi_Rashodi!K$6:K$61,Prihodi_Rashodi!$C$6:$C$61,'Po izvorima'!$A12,Prihodi_Rashodi!$A$6:$A$61,"P")</f>
        <v>0</v>
      </c>
      <c r="E12" s="2">
        <f>SUMIFS(Prihodi_Rashodi!L$6:L$61,Prihodi_Rashodi!$C$6:$C$61,'Po izvorima'!$A12,Prihodi_Rashodi!$A$6:$A$61,"P")</f>
        <v>105</v>
      </c>
      <c r="F12" s="2" t="str">
        <f t="shared" si="0"/>
        <v/>
      </c>
      <c r="G12" s="2">
        <f t="shared" si="1"/>
        <v>1.6309362195209086E-2</v>
      </c>
    </row>
    <row r="13" spans="1:7" ht="39.950000000000003" customHeight="1" x14ac:dyDescent="0.25">
      <c r="A13" s="19"/>
      <c r="B13" s="19" t="s">
        <v>156</v>
      </c>
      <c r="C13" s="25">
        <f>SUBTOTAL(9,C14:C16)</f>
        <v>199912.15000000002</v>
      </c>
      <c r="D13" s="25">
        <f>SUBTOTAL(9,D14:D16)</f>
        <v>654100</v>
      </c>
      <c r="E13" s="25">
        <f>SUBTOTAL(9,E14:E16)</f>
        <v>298313.98</v>
      </c>
      <c r="F13" s="25">
        <f t="shared" si="0"/>
        <v>0.45606784895275948</v>
      </c>
      <c r="G13" s="26">
        <f t="shared" si="1"/>
        <v>1.4922253599893751</v>
      </c>
    </row>
    <row r="14" spans="1:7" ht="21.95" customHeight="1" x14ac:dyDescent="0.25">
      <c r="A14" s="4">
        <v>11</v>
      </c>
      <c r="B14" s="30" t="s">
        <v>2</v>
      </c>
      <c r="C14" s="2">
        <f>SUMIFS(Prihodi_Rashodi!J$6:J$61,Prihodi_Rashodi!$C$6:$C$61,'Po izvorima'!$A14,Prihodi_Rashodi!$A$6:$A$61,"R")</f>
        <v>199912.15000000002</v>
      </c>
      <c r="D14" s="2">
        <f>SUMIFS(Prihodi_Rashodi!K$6:K$61,Prihodi_Rashodi!$C$6:$C$61,'Po izvorima'!$A14,Prihodi_Rashodi!$A$6:$A$61,"R")</f>
        <v>654100</v>
      </c>
      <c r="E14" s="2">
        <f>SUMIFS(Prihodi_Rashodi!L$6:L$61,Prihodi_Rashodi!$C$6:$C$61,'Po izvorima'!$A14,Prihodi_Rashodi!$A$6:$A$61,"R")</f>
        <v>298313.98</v>
      </c>
      <c r="F14" s="2">
        <f t="shared" ref="F14:F16" si="2">IF(D14&lt;&gt;0,E14/D14,"")</f>
        <v>0.45606784895275948</v>
      </c>
      <c r="G14" s="2">
        <f t="shared" ref="G14:G16" si="3">IF(C14&lt;&gt;0,E14/C14,"")</f>
        <v>1.4922253599893751</v>
      </c>
    </row>
    <row r="15" spans="1:7" ht="21.95" customHeight="1" x14ac:dyDescent="0.25">
      <c r="A15" s="4">
        <v>56</v>
      </c>
      <c r="B15" s="30" t="s">
        <v>199</v>
      </c>
      <c r="C15" s="2">
        <f>SUMIFS(Prihodi_Rashodi!J$6:J$61,Prihodi_Rashodi!$C$6:$C$61,'Po izvorima'!$A15,Prihodi_Rashodi!$A$6:$A$61,"R")</f>
        <v>0</v>
      </c>
      <c r="D15" s="2">
        <f>SUMIFS(Prihodi_Rashodi!K$6:K$61,Prihodi_Rashodi!$C$6:$C$61,'Po izvorima'!$A15,Prihodi_Rashodi!$A$6:$A$61,"R")</f>
        <v>0</v>
      </c>
      <c r="E15" s="2">
        <f>SUMIFS(Prihodi_Rashodi!L$6:L$61,Prihodi_Rashodi!$C$6:$C$61,'Po izvorima'!$A15,Prihodi_Rashodi!$A$6:$A$61,"R")</f>
        <v>0</v>
      </c>
      <c r="F15" s="2" t="str">
        <f t="shared" si="2"/>
        <v/>
      </c>
      <c r="G15" s="2" t="str">
        <f t="shared" si="3"/>
        <v/>
      </c>
    </row>
    <row r="16" spans="1:7" ht="21.95" customHeight="1" x14ac:dyDescent="0.25">
      <c r="A16" s="4">
        <v>61</v>
      </c>
      <c r="B16" s="30" t="s">
        <v>66</v>
      </c>
      <c r="C16" s="2">
        <f>SUMIFS(Prihodi_Rashodi!J$6:J$61,Prihodi_Rashodi!$C$6:$C$61,'Po izvorima'!$A16,Prihodi_Rashodi!$A$6:$A$61,"R")</f>
        <v>0</v>
      </c>
      <c r="D16" s="2">
        <f>SUMIFS(Prihodi_Rashodi!K$6:K$61,Prihodi_Rashodi!$C$6:$C$61,'Po izvorima'!$A16,Prihodi_Rashodi!$A$6:$A$61,"R")</f>
        <v>0</v>
      </c>
      <c r="E16" s="2">
        <f>SUMIFS(Prihodi_Rashodi!L$6:L$61,Prihodi_Rashodi!$C$6:$C$61,'Po izvorima'!$A16,Prihodi_Rashodi!$A$6:$A$61,"R")</f>
        <v>0</v>
      </c>
      <c r="F16" s="2" t="str">
        <f t="shared" si="2"/>
        <v/>
      </c>
      <c r="G16" s="2" t="str">
        <f t="shared" si="3"/>
        <v/>
      </c>
    </row>
    <row r="17" spans="1:7" ht="39.950000000000003" customHeight="1" x14ac:dyDescent="0.25">
      <c r="A17" s="19"/>
      <c r="B17" s="19"/>
      <c r="C17" s="25"/>
      <c r="D17" s="25"/>
      <c r="E17" s="25"/>
      <c r="F17" s="25"/>
      <c r="G17" s="26"/>
    </row>
    <row r="18" spans="1:7" ht="18" customHeight="1" x14ac:dyDescent="0.25">
      <c r="A18"/>
      <c r="B18"/>
      <c r="C18"/>
      <c r="D18"/>
      <c r="E18"/>
      <c r="F18"/>
      <c r="G18"/>
    </row>
    <row r="19" spans="1:7" ht="18" customHeight="1" x14ac:dyDescent="0.25">
      <c r="A19"/>
      <c r="B19"/>
      <c r="C19"/>
      <c r="D19"/>
      <c r="E19"/>
      <c r="F19"/>
      <c r="G19"/>
    </row>
    <row r="20" spans="1:7" ht="18" customHeight="1" x14ac:dyDescent="0.25">
      <c r="A20"/>
      <c r="B20"/>
      <c r="C20"/>
      <c r="D20"/>
      <c r="E20"/>
      <c r="F20"/>
      <c r="G20"/>
    </row>
    <row r="21" spans="1:7" ht="18" customHeight="1" x14ac:dyDescent="0.25">
      <c r="A21"/>
      <c r="B21"/>
      <c r="C21"/>
      <c r="D21"/>
      <c r="E21"/>
      <c r="F21"/>
      <c r="G21"/>
    </row>
    <row r="22" spans="1:7" ht="18" customHeight="1" x14ac:dyDescent="0.25">
      <c r="A22"/>
      <c r="B22"/>
      <c r="C22"/>
      <c r="D22"/>
      <c r="E22"/>
      <c r="F22"/>
      <c r="G22"/>
    </row>
    <row r="23" spans="1:7" ht="18" customHeight="1" x14ac:dyDescent="0.25">
      <c r="A23"/>
      <c r="B23"/>
      <c r="C23"/>
      <c r="D23"/>
      <c r="E23"/>
      <c r="F23"/>
      <c r="G23"/>
    </row>
    <row r="24" spans="1:7" ht="18" customHeight="1" x14ac:dyDescent="0.25">
      <c r="A24"/>
      <c r="B24"/>
      <c r="C24"/>
      <c r="D24"/>
      <c r="E24"/>
      <c r="F24"/>
      <c r="G24"/>
    </row>
    <row r="25" spans="1:7" ht="18" customHeight="1" x14ac:dyDescent="0.25">
      <c r="A25"/>
      <c r="B25"/>
      <c r="C25"/>
      <c r="D25"/>
      <c r="E25"/>
      <c r="F25"/>
      <c r="G25"/>
    </row>
    <row r="26" spans="1:7" ht="18" customHeight="1" x14ac:dyDescent="0.25">
      <c r="A26"/>
      <c r="B26"/>
      <c r="C26"/>
      <c r="D26"/>
      <c r="E26"/>
      <c r="F26"/>
      <c r="G26"/>
    </row>
    <row r="27" spans="1:7" ht="18" customHeight="1" x14ac:dyDescent="0.25">
      <c r="A27"/>
      <c r="B27"/>
      <c r="C27"/>
      <c r="D27"/>
      <c r="E27"/>
      <c r="F27"/>
      <c r="G27"/>
    </row>
    <row r="28" spans="1:7" ht="18" customHeight="1" x14ac:dyDescent="0.25">
      <c r="A28"/>
      <c r="B28"/>
      <c r="C28"/>
      <c r="D28"/>
      <c r="E28"/>
      <c r="F28"/>
      <c r="G28"/>
    </row>
    <row r="29" spans="1:7" ht="18" customHeight="1" x14ac:dyDescent="0.25">
      <c r="A29"/>
      <c r="B29"/>
      <c r="C29"/>
      <c r="D29"/>
      <c r="E29"/>
      <c r="F29"/>
      <c r="G29"/>
    </row>
    <row r="30" spans="1:7" ht="18" customHeight="1" x14ac:dyDescent="0.25">
      <c r="A30"/>
      <c r="B30"/>
      <c r="C30"/>
      <c r="D30"/>
      <c r="E30"/>
      <c r="F30"/>
      <c r="G30"/>
    </row>
    <row r="31" spans="1:7" ht="18" customHeight="1" x14ac:dyDescent="0.25">
      <c r="A31"/>
      <c r="B31"/>
      <c r="C31"/>
      <c r="D31"/>
      <c r="E31"/>
      <c r="F31"/>
      <c r="G31"/>
    </row>
    <row r="32" spans="1:7" ht="18" customHeight="1" x14ac:dyDescent="0.25">
      <c r="A32"/>
      <c r="B32"/>
      <c r="C32"/>
      <c r="D32"/>
      <c r="E32"/>
      <c r="F32"/>
      <c r="G32"/>
    </row>
    <row r="33" spans="1:7" ht="18" customHeight="1" x14ac:dyDescent="0.25">
      <c r="A33"/>
      <c r="B33"/>
      <c r="C33"/>
      <c r="D33"/>
      <c r="E33"/>
      <c r="F33"/>
      <c r="G33"/>
    </row>
    <row r="34" spans="1:7" ht="18" customHeight="1" x14ac:dyDescent="0.25">
      <c r="A34"/>
      <c r="B34"/>
      <c r="C34"/>
      <c r="D34"/>
      <c r="E34"/>
      <c r="F34"/>
      <c r="G34"/>
    </row>
    <row r="35" spans="1:7" ht="18" customHeight="1" x14ac:dyDescent="0.25">
      <c r="A35"/>
      <c r="B35"/>
      <c r="C35"/>
      <c r="D35"/>
      <c r="E35"/>
      <c r="F35"/>
      <c r="G35"/>
    </row>
    <row r="36" spans="1:7" ht="18" customHeight="1" x14ac:dyDescent="0.25">
      <c r="A36"/>
      <c r="B36"/>
      <c r="C36"/>
      <c r="D36"/>
      <c r="E36"/>
      <c r="F36"/>
      <c r="G36"/>
    </row>
    <row r="37" spans="1:7" ht="18" customHeight="1" x14ac:dyDescent="0.25">
      <c r="A37"/>
      <c r="B37"/>
      <c r="C37"/>
      <c r="D37"/>
      <c r="E37"/>
      <c r="F37"/>
      <c r="G37"/>
    </row>
    <row r="38" spans="1:7" ht="18" customHeight="1" x14ac:dyDescent="0.25">
      <c r="A38"/>
      <c r="B38"/>
      <c r="C38"/>
      <c r="D38"/>
      <c r="E38"/>
      <c r="F38"/>
      <c r="G38"/>
    </row>
    <row r="39" spans="1:7" ht="18" customHeight="1" x14ac:dyDescent="0.25">
      <c r="A39"/>
      <c r="B39"/>
      <c r="C39"/>
      <c r="D39"/>
      <c r="E39"/>
      <c r="F39"/>
      <c r="G39"/>
    </row>
    <row r="40" spans="1:7" ht="18" customHeight="1" x14ac:dyDescent="0.25">
      <c r="A40"/>
      <c r="B40"/>
      <c r="C40"/>
      <c r="D40"/>
      <c r="E40"/>
      <c r="F40"/>
      <c r="G40"/>
    </row>
    <row r="41" spans="1:7" ht="18" customHeight="1" x14ac:dyDescent="0.25">
      <c r="A41"/>
      <c r="B41"/>
      <c r="C41"/>
      <c r="D41"/>
      <c r="E41"/>
      <c r="F41"/>
      <c r="G41"/>
    </row>
    <row r="42" spans="1:7" ht="18" customHeight="1" x14ac:dyDescent="0.25">
      <c r="A42"/>
      <c r="B42"/>
      <c r="C42"/>
      <c r="D42"/>
      <c r="E42"/>
      <c r="F42"/>
      <c r="G42"/>
    </row>
    <row r="43" spans="1:7" ht="18" customHeight="1" x14ac:dyDescent="0.25">
      <c r="A43"/>
      <c r="B43"/>
      <c r="C43"/>
      <c r="D43"/>
      <c r="E43"/>
      <c r="F43"/>
      <c r="G43"/>
    </row>
    <row r="44" spans="1:7" ht="18" customHeight="1" x14ac:dyDescent="0.25">
      <c r="A44"/>
      <c r="B44"/>
      <c r="C44"/>
      <c r="D44"/>
      <c r="E44"/>
      <c r="F44"/>
      <c r="G44"/>
    </row>
    <row r="45" spans="1:7" ht="18" customHeight="1" x14ac:dyDescent="0.25">
      <c r="A45"/>
      <c r="B45"/>
      <c r="C45"/>
      <c r="D45"/>
      <c r="E45"/>
      <c r="F45"/>
      <c r="G45"/>
    </row>
    <row r="46" spans="1:7" ht="18" customHeight="1" x14ac:dyDescent="0.25">
      <c r="A46"/>
      <c r="B46"/>
      <c r="C46"/>
      <c r="D46"/>
      <c r="E46"/>
      <c r="F46"/>
      <c r="G46"/>
    </row>
    <row r="47" spans="1:7" ht="18" customHeight="1" x14ac:dyDescent="0.25">
      <c r="A47"/>
      <c r="B47"/>
      <c r="C47"/>
      <c r="D47"/>
      <c r="E47"/>
      <c r="F47"/>
      <c r="G47"/>
    </row>
    <row r="48" spans="1:7" ht="18" customHeight="1" x14ac:dyDescent="0.25">
      <c r="A48"/>
      <c r="B48"/>
      <c r="C48"/>
      <c r="D48"/>
      <c r="E48"/>
      <c r="F48"/>
      <c r="G48"/>
    </row>
    <row r="49" spans="1:7" ht="18" customHeight="1" x14ac:dyDescent="0.25">
      <c r="A49"/>
      <c r="B49"/>
      <c r="C49"/>
      <c r="D49"/>
      <c r="E49"/>
      <c r="F49"/>
      <c r="G49"/>
    </row>
    <row r="50" spans="1:7" ht="18" customHeight="1" x14ac:dyDescent="0.25">
      <c r="A50"/>
      <c r="B50"/>
      <c r="C50"/>
      <c r="D50"/>
      <c r="E50"/>
      <c r="F50"/>
      <c r="G50"/>
    </row>
    <row r="51" spans="1:7" ht="18" customHeight="1" x14ac:dyDescent="0.25">
      <c r="A51"/>
      <c r="B51"/>
      <c r="C51"/>
      <c r="D51"/>
      <c r="E51"/>
      <c r="F51"/>
      <c r="G51"/>
    </row>
    <row r="52" spans="1:7" ht="18" customHeight="1" x14ac:dyDescent="0.25">
      <c r="A52"/>
      <c r="B52"/>
      <c r="C52"/>
      <c r="D52"/>
      <c r="E52"/>
      <c r="F52"/>
      <c r="G52"/>
    </row>
    <row r="53" spans="1:7" ht="18" customHeight="1" x14ac:dyDescent="0.25">
      <c r="A53"/>
      <c r="B53"/>
      <c r="C53"/>
      <c r="D53"/>
      <c r="E53"/>
      <c r="F53"/>
      <c r="G53"/>
    </row>
    <row r="54" spans="1:7" ht="18" customHeight="1" x14ac:dyDescent="0.25">
      <c r="A54"/>
      <c r="B54"/>
      <c r="C54"/>
      <c r="D54"/>
      <c r="E54"/>
      <c r="F54"/>
      <c r="G54"/>
    </row>
    <row r="55" spans="1:7" ht="18" customHeight="1" x14ac:dyDescent="0.25">
      <c r="A55"/>
      <c r="B55"/>
      <c r="C55"/>
      <c r="D55"/>
      <c r="E55"/>
      <c r="F55"/>
      <c r="G55"/>
    </row>
    <row r="56" spans="1:7" ht="18" customHeight="1" x14ac:dyDescent="0.25">
      <c r="A56"/>
      <c r="B56"/>
      <c r="C56"/>
      <c r="D56"/>
      <c r="E56"/>
      <c r="F56"/>
      <c r="G56"/>
    </row>
    <row r="57" spans="1:7" ht="18" customHeight="1" x14ac:dyDescent="0.25">
      <c r="A57"/>
      <c r="B57"/>
      <c r="C57"/>
      <c r="D57"/>
      <c r="E57"/>
      <c r="F57"/>
      <c r="G57"/>
    </row>
    <row r="58" spans="1:7" ht="18" customHeight="1" x14ac:dyDescent="0.25">
      <c r="A58"/>
      <c r="B58"/>
      <c r="C58"/>
      <c r="D58"/>
      <c r="E58"/>
      <c r="F58"/>
      <c r="G58"/>
    </row>
    <row r="59" spans="1:7" ht="18" customHeight="1" x14ac:dyDescent="0.25">
      <c r="A59"/>
      <c r="B59"/>
      <c r="C59"/>
      <c r="D59"/>
      <c r="E59"/>
      <c r="F59"/>
      <c r="G59"/>
    </row>
    <row r="60" spans="1:7" ht="18" customHeight="1" x14ac:dyDescent="0.25">
      <c r="A60"/>
      <c r="B60"/>
      <c r="C60"/>
      <c r="D60"/>
      <c r="E60"/>
      <c r="F60"/>
      <c r="G60"/>
    </row>
    <row r="61" spans="1:7" ht="18" customHeight="1" x14ac:dyDescent="0.25">
      <c r="A61"/>
      <c r="B61"/>
      <c r="C61"/>
      <c r="D61"/>
      <c r="E61"/>
      <c r="F61"/>
      <c r="G61"/>
    </row>
    <row r="62" spans="1:7" ht="18" customHeight="1" x14ac:dyDescent="0.25">
      <c r="A62"/>
      <c r="B62"/>
      <c r="C62"/>
      <c r="D62"/>
      <c r="E62"/>
      <c r="F62"/>
      <c r="G62"/>
    </row>
    <row r="63" spans="1:7" ht="18" customHeight="1" x14ac:dyDescent="0.25">
      <c r="A63"/>
      <c r="B63"/>
      <c r="C63"/>
      <c r="D63"/>
      <c r="E63"/>
      <c r="F63"/>
      <c r="G63"/>
    </row>
    <row r="64" spans="1:7" ht="18" customHeight="1" x14ac:dyDescent="0.25">
      <c r="A64"/>
      <c r="B64"/>
      <c r="C64"/>
      <c r="D64"/>
      <c r="E64"/>
      <c r="F64"/>
      <c r="G64"/>
    </row>
    <row r="65" spans="1:7" ht="18" customHeight="1" x14ac:dyDescent="0.25">
      <c r="A65"/>
      <c r="B65"/>
      <c r="C65"/>
      <c r="D65"/>
      <c r="E65"/>
      <c r="F65"/>
      <c r="G65"/>
    </row>
    <row r="66" spans="1:7" ht="18" customHeight="1" x14ac:dyDescent="0.25">
      <c r="A66"/>
      <c r="B66"/>
      <c r="C66"/>
      <c r="D66"/>
      <c r="E66"/>
      <c r="F66"/>
      <c r="G66"/>
    </row>
    <row r="67" spans="1:7" ht="18" customHeight="1" x14ac:dyDescent="0.25">
      <c r="A67"/>
      <c r="B67"/>
      <c r="C67"/>
      <c r="D67"/>
      <c r="E67"/>
      <c r="F67"/>
      <c r="G67"/>
    </row>
    <row r="68" spans="1:7" ht="18" customHeight="1" x14ac:dyDescent="0.25">
      <c r="A68"/>
      <c r="B68"/>
      <c r="C68"/>
      <c r="D68"/>
      <c r="E68"/>
      <c r="F68"/>
      <c r="G68"/>
    </row>
    <row r="69" spans="1:7" ht="18" customHeight="1" x14ac:dyDescent="0.25">
      <c r="A69"/>
      <c r="B69"/>
      <c r="C69"/>
      <c r="D69"/>
      <c r="E69"/>
      <c r="F69"/>
      <c r="G69"/>
    </row>
    <row r="70" spans="1:7" ht="18" customHeight="1" x14ac:dyDescent="0.25">
      <c r="A70"/>
      <c r="B70"/>
      <c r="C70"/>
      <c r="D70"/>
      <c r="E70"/>
      <c r="F70"/>
      <c r="G70"/>
    </row>
    <row r="71" spans="1:7" ht="18" customHeight="1" x14ac:dyDescent="0.25">
      <c r="A71"/>
      <c r="B71"/>
      <c r="C71"/>
      <c r="D71"/>
      <c r="E71"/>
      <c r="F71"/>
      <c r="G71"/>
    </row>
    <row r="72" spans="1:7" ht="18" customHeight="1" x14ac:dyDescent="0.25">
      <c r="A72"/>
      <c r="B72"/>
      <c r="C72"/>
      <c r="D72"/>
      <c r="E72"/>
      <c r="F72"/>
      <c r="G72"/>
    </row>
    <row r="73" spans="1:7" ht="18" customHeight="1" x14ac:dyDescent="0.25">
      <c r="A73"/>
      <c r="B73"/>
      <c r="C73"/>
      <c r="D73"/>
      <c r="E73"/>
      <c r="F73"/>
      <c r="G73"/>
    </row>
    <row r="74" spans="1:7" ht="18" customHeight="1" x14ac:dyDescent="0.25">
      <c r="A74"/>
      <c r="B74"/>
      <c r="C74"/>
      <c r="D74"/>
      <c r="E74"/>
      <c r="F74"/>
      <c r="G74"/>
    </row>
    <row r="75" spans="1:7" ht="18" customHeight="1" x14ac:dyDescent="0.25">
      <c r="A75"/>
      <c r="B75"/>
      <c r="C75"/>
      <c r="D75"/>
      <c r="E75"/>
      <c r="F75"/>
      <c r="G75"/>
    </row>
    <row r="76" spans="1:7" ht="18" customHeight="1" x14ac:dyDescent="0.25">
      <c r="A76"/>
      <c r="B76"/>
      <c r="C76"/>
      <c r="D76"/>
      <c r="E76"/>
      <c r="F76"/>
      <c r="G76"/>
    </row>
    <row r="77" spans="1:7" ht="18" customHeight="1" x14ac:dyDescent="0.25">
      <c r="A77"/>
      <c r="B77"/>
      <c r="C77"/>
      <c r="D77"/>
      <c r="E77"/>
      <c r="F77"/>
      <c r="G77"/>
    </row>
    <row r="78" spans="1:7" ht="18" customHeight="1" x14ac:dyDescent="0.25">
      <c r="A78"/>
      <c r="B78"/>
      <c r="C78"/>
      <c r="D78"/>
      <c r="E78"/>
      <c r="F78"/>
      <c r="G78"/>
    </row>
    <row r="79" spans="1:7" ht="18" customHeight="1" x14ac:dyDescent="0.25">
      <c r="A79"/>
      <c r="B79"/>
      <c r="C79"/>
      <c r="D79"/>
      <c r="E79"/>
      <c r="F79"/>
      <c r="G79"/>
    </row>
    <row r="80" spans="1:7" ht="18" customHeight="1" x14ac:dyDescent="0.25">
      <c r="A80"/>
      <c r="B80"/>
      <c r="C80"/>
      <c r="D80"/>
      <c r="E80"/>
      <c r="F80"/>
      <c r="G80"/>
    </row>
    <row r="81" spans="1:7" ht="18" customHeight="1" x14ac:dyDescent="0.25">
      <c r="A81"/>
      <c r="B81"/>
      <c r="C81"/>
      <c r="D81"/>
      <c r="E81"/>
      <c r="F81"/>
      <c r="G81"/>
    </row>
    <row r="82" spans="1:7" ht="18" customHeight="1" x14ac:dyDescent="0.25">
      <c r="A82"/>
      <c r="B82"/>
      <c r="C82"/>
      <c r="D82"/>
      <c r="E82"/>
      <c r="F82"/>
      <c r="G82"/>
    </row>
    <row r="83" spans="1:7" ht="18" customHeight="1" x14ac:dyDescent="0.25">
      <c r="A83"/>
      <c r="B83"/>
      <c r="C83"/>
      <c r="D83"/>
      <c r="E83"/>
      <c r="F83"/>
      <c r="G83"/>
    </row>
    <row r="84" spans="1:7" ht="18" customHeight="1" x14ac:dyDescent="0.25">
      <c r="A84"/>
      <c r="B84"/>
      <c r="C84"/>
      <c r="D84"/>
      <c r="E84"/>
      <c r="F84"/>
      <c r="G84"/>
    </row>
    <row r="85" spans="1:7" ht="18" customHeight="1" x14ac:dyDescent="0.25">
      <c r="A85"/>
      <c r="B85"/>
      <c r="C85"/>
      <c r="D85"/>
      <c r="E85"/>
      <c r="F85"/>
      <c r="G85"/>
    </row>
    <row r="86" spans="1:7" ht="18" customHeight="1" x14ac:dyDescent="0.25">
      <c r="A86"/>
      <c r="B86"/>
      <c r="C86"/>
      <c r="D86"/>
      <c r="E86"/>
      <c r="F86"/>
      <c r="G86"/>
    </row>
    <row r="87" spans="1:7" ht="18" customHeight="1" x14ac:dyDescent="0.25">
      <c r="A87"/>
      <c r="B87"/>
      <c r="C87"/>
      <c r="D87"/>
      <c r="E87"/>
      <c r="F87"/>
      <c r="G87"/>
    </row>
    <row r="88" spans="1:7" ht="18" customHeight="1" x14ac:dyDescent="0.25">
      <c r="A88"/>
      <c r="B88"/>
      <c r="C88"/>
      <c r="D88"/>
      <c r="E88"/>
      <c r="F88"/>
      <c r="G88"/>
    </row>
    <row r="89" spans="1:7" ht="18" customHeight="1" x14ac:dyDescent="0.25">
      <c r="A89"/>
      <c r="B89"/>
      <c r="C89"/>
      <c r="D89"/>
      <c r="E89"/>
      <c r="F89"/>
      <c r="G89"/>
    </row>
    <row r="90" spans="1:7" ht="18" customHeight="1" x14ac:dyDescent="0.25">
      <c r="A90"/>
      <c r="B90"/>
      <c r="C90"/>
      <c r="D90"/>
      <c r="E90"/>
      <c r="F90"/>
      <c r="G90"/>
    </row>
    <row r="91" spans="1:7" ht="18" customHeight="1" x14ac:dyDescent="0.25">
      <c r="A91"/>
      <c r="B91"/>
      <c r="C91"/>
      <c r="D91"/>
      <c r="E91"/>
      <c r="F91"/>
      <c r="G91"/>
    </row>
    <row r="92" spans="1:7" ht="18" customHeight="1" x14ac:dyDescent="0.25">
      <c r="A92"/>
      <c r="B92"/>
      <c r="C92"/>
      <c r="D92"/>
      <c r="E92"/>
      <c r="F92"/>
      <c r="G92"/>
    </row>
    <row r="93" spans="1:7" ht="18" customHeight="1" x14ac:dyDescent="0.25">
      <c r="A93"/>
      <c r="B93"/>
      <c r="C93"/>
      <c r="D93"/>
      <c r="E93"/>
      <c r="F93"/>
      <c r="G93"/>
    </row>
    <row r="94" spans="1:7" ht="18" customHeight="1" x14ac:dyDescent="0.25">
      <c r="A94"/>
      <c r="B94"/>
      <c r="C94"/>
      <c r="D94"/>
      <c r="E94"/>
      <c r="F94"/>
      <c r="G94"/>
    </row>
    <row r="95" spans="1:7" ht="18" customHeight="1" x14ac:dyDescent="0.25">
      <c r="A95"/>
      <c r="B95"/>
      <c r="C95"/>
      <c r="D95"/>
      <c r="E95"/>
      <c r="F95"/>
      <c r="G95"/>
    </row>
    <row r="96" spans="1:7" ht="18" customHeight="1" x14ac:dyDescent="0.25">
      <c r="A96"/>
      <c r="B96"/>
      <c r="C96"/>
      <c r="D96"/>
      <c r="E96"/>
      <c r="F96"/>
      <c r="G96"/>
    </row>
    <row r="97" spans="1:7" ht="18" customHeight="1" x14ac:dyDescent="0.25">
      <c r="A97"/>
      <c r="B97"/>
      <c r="C97"/>
      <c r="D97"/>
      <c r="E97"/>
      <c r="F97"/>
      <c r="G97"/>
    </row>
    <row r="98" spans="1:7" ht="18" customHeight="1" x14ac:dyDescent="0.25">
      <c r="A98"/>
      <c r="B98"/>
      <c r="C98"/>
      <c r="D98"/>
      <c r="E98"/>
      <c r="F98"/>
      <c r="G98"/>
    </row>
    <row r="99" spans="1:7" ht="18" customHeight="1" x14ac:dyDescent="0.25">
      <c r="A99"/>
      <c r="B99"/>
      <c r="C99"/>
      <c r="D99"/>
      <c r="E99"/>
      <c r="F99"/>
      <c r="G99"/>
    </row>
    <row r="100" spans="1:7" ht="18" customHeight="1" x14ac:dyDescent="0.25">
      <c r="A100"/>
      <c r="B100"/>
      <c r="C100"/>
      <c r="D100"/>
      <c r="E100"/>
      <c r="F100"/>
      <c r="G100"/>
    </row>
    <row r="101" spans="1:7" ht="18" customHeight="1" x14ac:dyDescent="0.25">
      <c r="A101"/>
      <c r="B101"/>
      <c r="C101"/>
      <c r="D101"/>
      <c r="E101"/>
      <c r="F101"/>
      <c r="G101"/>
    </row>
    <row r="102" spans="1:7" ht="18" customHeight="1" x14ac:dyDescent="0.25">
      <c r="A102"/>
      <c r="B102"/>
      <c r="C102"/>
      <c r="D102"/>
      <c r="E102"/>
      <c r="F102"/>
      <c r="G102"/>
    </row>
    <row r="103" spans="1:7" ht="18" customHeight="1" x14ac:dyDescent="0.25">
      <c r="A103"/>
      <c r="B103"/>
      <c r="C103"/>
      <c r="D103"/>
      <c r="E103"/>
      <c r="F103"/>
      <c r="G103"/>
    </row>
    <row r="104" spans="1:7" ht="18" customHeight="1" x14ac:dyDescent="0.25">
      <c r="A104"/>
      <c r="B104"/>
      <c r="C104"/>
      <c r="D104"/>
      <c r="E104"/>
      <c r="F104"/>
      <c r="G104"/>
    </row>
    <row r="105" spans="1:7" ht="18" customHeight="1" x14ac:dyDescent="0.25">
      <c r="A105"/>
      <c r="B105"/>
      <c r="C105"/>
      <c r="D105"/>
      <c r="E105"/>
      <c r="F105"/>
      <c r="G105"/>
    </row>
    <row r="106" spans="1:7" ht="18" customHeight="1" x14ac:dyDescent="0.25">
      <c r="A106"/>
      <c r="B106"/>
      <c r="C106"/>
      <c r="D106"/>
      <c r="E106"/>
      <c r="F106"/>
      <c r="G106"/>
    </row>
    <row r="107" spans="1:7" ht="18" customHeight="1" x14ac:dyDescent="0.25">
      <c r="A107"/>
      <c r="B107"/>
      <c r="C107"/>
      <c r="D107"/>
      <c r="E107"/>
      <c r="F107"/>
      <c r="G107"/>
    </row>
    <row r="108" spans="1:7" ht="18" customHeight="1" x14ac:dyDescent="0.25">
      <c r="A108"/>
      <c r="B108"/>
      <c r="C108"/>
      <c r="D108"/>
      <c r="E108"/>
      <c r="F108"/>
      <c r="G108"/>
    </row>
    <row r="109" spans="1:7" ht="18" customHeight="1" x14ac:dyDescent="0.25">
      <c r="A109"/>
      <c r="B109"/>
      <c r="C109"/>
      <c r="D109"/>
      <c r="E109"/>
      <c r="F109"/>
      <c r="G109"/>
    </row>
    <row r="110" spans="1:7" ht="18" customHeight="1" x14ac:dyDescent="0.25">
      <c r="A110"/>
      <c r="B110"/>
      <c r="C110"/>
      <c r="D110"/>
      <c r="E110"/>
      <c r="F110"/>
      <c r="G110"/>
    </row>
    <row r="111" spans="1:7" ht="18" customHeight="1" x14ac:dyDescent="0.25">
      <c r="A111"/>
      <c r="B111"/>
      <c r="C111"/>
      <c r="D111"/>
      <c r="E111"/>
      <c r="F111"/>
      <c r="G111"/>
    </row>
    <row r="112" spans="1:7" ht="18" customHeight="1" x14ac:dyDescent="0.25">
      <c r="A112"/>
      <c r="B112"/>
      <c r="C112"/>
      <c r="D112"/>
      <c r="E112"/>
      <c r="F112"/>
      <c r="G112"/>
    </row>
    <row r="113" spans="1:7" ht="18" customHeight="1" x14ac:dyDescent="0.25">
      <c r="A113"/>
      <c r="B113"/>
      <c r="C113"/>
      <c r="D113"/>
      <c r="E113"/>
      <c r="F113"/>
      <c r="G113"/>
    </row>
    <row r="114" spans="1:7" ht="18" customHeight="1" x14ac:dyDescent="0.25">
      <c r="A114"/>
      <c r="B114"/>
      <c r="C114"/>
      <c r="D114"/>
      <c r="E114"/>
      <c r="F114"/>
      <c r="G114"/>
    </row>
    <row r="115" spans="1:7" ht="18" customHeight="1" x14ac:dyDescent="0.25">
      <c r="A115"/>
      <c r="B115"/>
      <c r="C115"/>
      <c r="D115"/>
      <c r="E115"/>
      <c r="F115"/>
      <c r="G115"/>
    </row>
    <row r="116" spans="1:7" ht="18" customHeight="1" x14ac:dyDescent="0.25">
      <c r="A116"/>
      <c r="B116"/>
      <c r="C116"/>
      <c r="D116"/>
      <c r="E116"/>
      <c r="F116"/>
      <c r="G116"/>
    </row>
    <row r="117" spans="1:7" ht="18" customHeight="1" x14ac:dyDescent="0.25">
      <c r="A117"/>
      <c r="B117"/>
      <c r="C117"/>
      <c r="D117"/>
      <c r="E117"/>
      <c r="F117"/>
      <c r="G117"/>
    </row>
    <row r="118" spans="1:7" ht="18" customHeight="1" x14ac:dyDescent="0.25">
      <c r="A118"/>
      <c r="B118"/>
      <c r="C118"/>
      <c r="D118"/>
      <c r="E118"/>
      <c r="F118"/>
      <c r="G118"/>
    </row>
    <row r="119" spans="1:7" ht="18" customHeight="1" x14ac:dyDescent="0.25">
      <c r="A119"/>
      <c r="B119"/>
      <c r="C119"/>
      <c r="D119"/>
      <c r="E119"/>
      <c r="F119"/>
      <c r="G119"/>
    </row>
    <row r="120" spans="1:7" ht="27.95" customHeight="1" x14ac:dyDescent="0.25">
      <c r="A120"/>
      <c r="B120"/>
      <c r="C120"/>
      <c r="D120"/>
      <c r="E120"/>
      <c r="F120"/>
      <c r="G120"/>
    </row>
    <row r="121" spans="1:7" ht="28.5" customHeight="1" x14ac:dyDescent="0.25">
      <c r="A121"/>
      <c r="B121"/>
      <c r="C121"/>
      <c r="D121"/>
      <c r="E121"/>
      <c r="F121"/>
      <c r="G121"/>
    </row>
    <row r="122" spans="1:7" ht="17.25" customHeight="1" x14ac:dyDescent="0.25">
      <c r="A122"/>
      <c r="B122"/>
      <c r="C122"/>
      <c r="D122"/>
      <c r="E122"/>
      <c r="F122"/>
      <c r="G122"/>
    </row>
    <row r="123" spans="1:7" ht="17.25" customHeight="1" x14ac:dyDescent="0.25">
      <c r="A123"/>
      <c r="B123"/>
      <c r="C123"/>
      <c r="D123"/>
      <c r="E123"/>
      <c r="F123"/>
      <c r="G123"/>
    </row>
    <row r="124" spans="1:7" ht="28.5" customHeight="1" x14ac:dyDescent="0.25">
      <c r="A124"/>
      <c r="B124"/>
      <c r="C124"/>
      <c r="D124"/>
      <c r="E124"/>
      <c r="F124"/>
      <c r="G124"/>
    </row>
    <row r="125" spans="1:7" ht="21.95" customHeight="1" x14ac:dyDescent="0.25">
      <c r="A125"/>
      <c r="B125"/>
      <c r="C125"/>
      <c r="D125"/>
      <c r="E125"/>
      <c r="F125"/>
      <c r="G125"/>
    </row>
    <row r="126" spans="1:7" ht="17.25" customHeight="1" x14ac:dyDescent="0.25">
      <c r="A126"/>
      <c r="B126"/>
      <c r="C126"/>
      <c r="D126"/>
      <c r="E126"/>
      <c r="F126"/>
      <c r="G126"/>
    </row>
    <row r="127" spans="1:7" ht="17.25" customHeight="1" x14ac:dyDescent="0.25">
      <c r="A127"/>
      <c r="B127"/>
      <c r="C127"/>
      <c r="D127"/>
      <c r="E127"/>
      <c r="F127"/>
      <c r="G127"/>
    </row>
    <row r="128" spans="1:7" ht="17.25" customHeight="1" x14ac:dyDescent="0.25">
      <c r="A128"/>
      <c r="B128"/>
      <c r="C128"/>
      <c r="D128"/>
      <c r="E128"/>
      <c r="F128"/>
      <c r="G128"/>
    </row>
    <row r="129" spans="1:7" ht="17.25" customHeight="1" x14ac:dyDescent="0.25">
      <c r="A129"/>
      <c r="B129"/>
      <c r="C129"/>
      <c r="D129"/>
      <c r="E129"/>
      <c r="F129"/>
      <c r="G129"/>
    </row>
  </sheetData>
  <autoFilter ref="A7:G129"/>
  <mergeCells count="1">
    <mergeCell ref="A4:G4"/>
  </mergeCells>
  <conditionalFormatting sqref="C9:G12">
    <cfRule type="cellIs" dxfId="3" priority="18" operator="equal">
      <formula>0</formula>
    </cfRule>
  </conditionalFormatting>
  <conditionalFormatting sqref="C14:G16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&amp;L&amp;9&amp;K04-048&amp;D&amp;C&amp;9&amp;K04-047&amp;P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opLeftCell="D1" zoomScale="90" zoomScaleNormal="90" workbookViewId="0">
      <selection activeCell="M11" sqref="M11"/>
    </sheetView>
  </sheetViews>
  <sheetFormatPr defaultRowHeight="21.95" customHeight="1" x14ac:dyDescent="0.25"/>
  <cols>
    <col min="1" max="3" width="7.7109375" style="1" hidden="1" customWidth="1"/>
    <col min="4" max="4" width="7.7109375" style="1" customWidth="1"/>
    <col min="5" max="5" width="8.7109375" style="1" hidden="1" customWidth="1"/>
    <col min="6" max="6" width="45.7109375" style="1" customWidth="1"/>
    <col min="7" max="7" width="14.7109375" style="21" customWidth="1"/>
    <col min="8" max="9" width="14.7109375" style="1" customWidth="1"/>
    <col min="10" max="10" width="10.7109375" style="1" customWidth="1"/>
    <col min="11" max="11" width="14.7109375" style="1" customWidth="1"/>
    <col min="12" max="16384" width="9.140625" style="1"/>
  </cols>
  <sheetData>
    <row r="1" spans="1:11" ht="24.95" customHeight="1" x14ac:dyDescent="0.25">
      <c r="A1" s="20"/>
      <c r="B1" s="27" t="s">
        <v>157</v>
      </c>
      <c r="C1" s="20"/>
      <c r="D1" s="31" t="str">
        <f>SYS!A5</f>
        <v>Savjetovalište Luka Ritz</v>
      </c>
      <c r="E1" s="20"/>
      <c r="F1" s="20"/>
      <c r="G1" s="22"/>
      <c r="H1" s="20"/>
      <c r="I1" s="20"/>
      <c r="J1" s="20"/>
      <c r="K1" s="20"/>
    </row>
    <row r="2" spans="1:11" ht="20.100000000000001" customHeight="1" x14ac:dyDescent="0.25">
      <c r="A2" s="20"/>
      <c r="B2" s="27"/>
      <c r="C2" s="20"/>
      <c r="D2" s="28" t="str">
        <f>SYS!A6</f>
        <v>10000 Zagreb, Ulica kneza Ljudevita Posavskog 48</v>
      </c>
      <c r="E2" s="20"/>
      <c r="F2" s="20"/>
      <c r="G2" s="22"/>
      <c r="H2" s="20"/>
      <c r="I2" s="20"/>
      <c r="J2" s="20"/>
      <c r="K2" s="20"/>
    </row>
    <row r="3" spans="1:11" ht="15" customHeight="1" x14ac:dyDescent="0.25">
      <c r="A3" s="20"/>
      <c r="B3" s="27"/>
      <c r="C3" s="20"/>
      <c r="D3" s="20"/>
      <c r="E3" s="20"/>
      <c r="F3" s="20"/>
      <c r="G3" s="22"/>
      <c r="H3" s="20"/>
      <c r="I3" s="20"/>
      <c r="J3" s="20"/>
      <c r="K3" s="20"/>
    </row>
    <row r="4" spans="1:11" ht="21.95" customHeight="1" x14ac:dyDescent="0.25">
      <c r="A4" s="28"/>
      <c r="B4" s="28" t="s">
        <v>159</v>
      </c>
      <c r="C4" s="28"/>
      <c r="D4" s="74" t="s">
        <v>160</v>
      </c>
      <c r="E4" s="74"/>
      <c r="F4" s="74"/>
      <c r="G4" s="74"/>
      <c r="H4" s="74"/>
      <c r="I4" s="74"/>
      <c r="J4" s="74"/>
      <c r="K4" s="74"/>
    </row>
    <row r="5" spans="1:11" ht="21.95" customHeight="1" x14ac:dyDescent="0.25">
      <c r="A5" s="20"/>
      <c r="B5" s="20"/>
      <c r="C5" s="20"/>
      <c r="D5" s="20"/>
      <c r="E5" s="20"/>
      <c r="F5" s="20"/>
      <c r="G5" s="22"/>
      <c r="H5" s="20"/>
      <c r="I5" s="20"/>
      <c r="J5" s="20"/>
      <c r="K5" s="20"/>
    </row>
    <row r="6" spans="1:11" ht="39.950000000000003" customHeight="1" x14ac:dyDescent="0.25">
      <c r="A6" s="19"/>
      <c r="B6" s="19" t="s">
        <v>153</v>
      </c>
      <c r="C6" s="19" t="s">
        <v>5</v>
      </c>
      <c r="D6" s="19" t="s">
        <v>147</v>
      </c>
      <c r="E6" s="19" t="s">
        <v>58</v>
      </c>
      <c r="F6" s="19" t="s">
        <v>57</v>
      </c>
      <c r="G6" s="23" t="s">
        <v>211</v>
      </c>
      <c r="H6" s="19" t="s">
        <v>243</v>
      </c>
      <c r="I6" s="19" t="s">
        <v>242</v>
      </c>
      <c r="J6" s="19" t="s">
        <v>201</v>
      </c>
      <c r="K6" s="24" t="s">
        <v>244</v>
      </c>
    </row>
    <row r="7" spans="1:11" ht="12.95" customHeight="1" x14ac:dyDescent="0.25">
      <c r="A7" s="18"/>
      <c r="B7" s="18"/>
      <c r="C7" s="18"/>
      <c r="D7" s="18">
        <v>1</v>
      </c>
      <c r="E7" s="18">
        <v>2</v>
      </c>
      <c r="F7" s="18">
        <v>2</v>
      </c>
      <c r="G7" s="18">
        <v>3</v>
      </c>
      <c r="H7" s="18">
        <v>4</v>
      </c>
      <c r="I7" s="18">
        <v>5</v>
      </c>
      <c r="J7" s="18">
        <v>6</v>
      </c>
      <c r="K7" s="18">
        <v>7</v>
      </c>
    </row>
    <row r="8" spans="1:11" ht="24.95" customHeight="1" x14ac:dyDescent="0.25">
      <c r="A8" s="4" t="str">
        <f t="shared" ref="A8:A69" si="0">LEFT(E8,1)</f>
        <v>3</v>
      </c>
      <c r="B8" s="4" t="s">
        <v>149</v>
      </c>
      <c r="C8" s="4" t="s">
        <v>148</v>
      </c>
      <c r="D8" s="30" t="s">
        <v>228</v>
      </c>
      <c r="E8" s="3" t="s">
        <v>100</v>
      </c>
      <c r="F8" s="29" t="s">
        <v>238</v>
      </c>
      <c r="G8" s="2">
        <f>SUBTOTAL(9,G9:G17)</f>
        <v>199912.15000000002</v>
      </c>
      <c r="H8" s="2">
        <f>SUBTOTAL(9,H9:H17)</f>
        <v>654100</v>
      </c>
      <c r="I8" s="2">
        <f>SUBTOTAL(9,I9:I17)</f>
        <v>298313.98</v>
      </c>
      <c r="J8" s="2">
        <f t="shared" ref="J8:J17" si="1">IF(H8&lt;&gt;0,I8/H8,"")</f>
        <v>0.45606784895275948</v>
      </c>
      <c r="K8" s="2">
        <f t="shared" ref="K8:K17" si="2">IF(G8&lt;&gt;0,I8/G8,"")</f>
        <v>1.4922253599893751</v>
      </c>
    </row>
    <row r="9" spans="1:11" ht="24.95" customHeight="1" x14ac:dyDescent="0.25">
      <c r="A9" s="4" t="str">
        <f t="shared" si="0"/>
        <v>3</v>
      </c>
      <c r="B9" s="4" t="s">
        <v>149</v>
      </c>
      <c r="C9" s="4" t="s">
        <v>148</v>
      </c>
      <c r="D9" s="30" t="s">
        <v>229</v>
      </c>
      <c r="E9" s="3" t="s">
        <v>100</v>
      </c>
      <c r="F9" s="29" t="s">
        <v>239</v>
      </c>
      <c r="G9" s="2"/>
      <c r="H9" s="2"/>
      <c r="I9" s="2"/>
      <c r="J9" s="2" t="str">
        <f t="shared" si="1"/>
        <v/>
      </c>
      <c r="K9" s="2" t="str">
        <f t="shared" si="2"/>
        <v/>
      </c>
    </row>
    <row r="10" spans="1:11" ht="24.95" customHeight="1" x14ac:dyDescent="0.25">
      <c r="A10" s="4" t="str">
        <f t="shared" ref="A10:A15" si="3">LEFT(E10,1)</f>
        <v>3</v>
      </c>
      <c r="B10" s="4" t="s">
        <v>149</v>
      </c>
      <c r="C10" s="4" t="s">
        <v>152</v>
      </c>
      <c r="D10" s="30" t="s">
        <v>230</v>
      </c>
      <c r="E10" s="3" t="s">
        <v>83</v>
      </c>
      <c r="F10" s="29" t="s">
        <v>220</v>
      </c>
      <c r="G10" s="2"/>
      <c r="H10" s="2"/>
      <c r="I10" s="2"/>
      <c r="J10" s="2" t="str">
        <f t="shared" si="1"/>
        <v/>
      </c>
      <c r="K10" s="2" t="str">
        <f t="shared" si="2"/>
        <v/>
      </c>
    </row>
    <row r="11" spans="1:11" ht="24.95" customHeight="1" x14ac:dyDescent="0.25">
      <c r="A11" s="4" t="str">
        <f t="shared" si="3"/>
        <v>4</v>
      </c>
      <c r="B11" s="4" t="s">
        <v>149</v>
      </c>
      <c r="C11" s="4" t="s">
        <v>152</v>
      </c>
      <c r="D11" s="30" t="s">
        <v>231</v>
      </c>
      <c r="E11" s="3" t="s">
        <v>102</v>
      </c>
      <c r="F11" s="29" t="s">
        <v>221</v>
      </c>
      <c r="G11" s="2"/>
      <c r="H11" s="2"/>
      <c r="I11" s="2"/>
      <c r="J11" s="2" t="str">
        <f t="shared" si="1"/>
        <v/>
      </c>
      <c r="K11" s="2" t="str">
        <f t="shared" si="2"/>
        <v/>
      </c>
    </row>
    <row r="12" spans="1:11" ht="35.1" customHeight="1" x14ac:dyDescent="0.25">
      <c r="A12" s="4" t="str">
        <f t="shared" ref="A12:A14" si="4">LEFT(E12,1)</f>
        <v>3</v>
      </c>
      <c r="B12" s="4" t="s">
        <v>149</v>
      </c>
      <c r="C12" s="4" t="s">
        <v>151</v>
      </c>
      <c r="D12" s="30" t="s">
        <v>232</v>
      </c>
      <c r="E12" s="3" t="s">
        <v>81</v>
      </c>
      <c r="F12" s="29" t="s">
        <v>222</v>
      </c>
      <c r="G12" s="2"/>
      <c r="H12" s="2"/>
      <c r="I12" s="2"/>
      <c r="J12" s="2" t="str">
        <f t="shared" si="1"/>
        <v/>
      </c>
      <c r="K12" s="2" t="str">
        <f t="shared" si="2"/>
        <v/>
      </c>
    </row>
    <row r="13" spans="1:11" ht="24.95" customHeight="1" x14ac:dyDescent="0.25">
      <c r="A13" s="4" t="str">
        <f t="shared" si="4"/>
        <v>3</v>
      </c>
      <c r="B13" s="4" t="s">
        <v>149</v>
      </c>
      <c r="C13" s="4" t="s">
        <v>152</v>
      </c>
      <c r="D13" s="30" t="s">
        <v>233</v>
      </c>
      <c r="E13" s="3" t="s">
        <v>83</v>
      </c>
      <c r="F13" s="29" t="s">
        <v>223</v>
      </c>
      <c r="G13" s="2"/>
      <c r="H13" s="2"/>
      <c r="I13" s="2"/>
      <c r="J13" s="2" t="str">
        <f t="shared" si="1"/>
        <v/>
      </c>
      <c r="K13" s="2" t="str">
        <f t="shared" si="2"/>
        <v/>
      </c>
    </row>
    <row r="14" spans="1:11" ht="24.95" customHeight="1" x14ac:dyDescent="0.25">
      <c r="A14" s="4" t="str">
        <f t="shared" si="4"/>
        <v>4</v>
      </c>
      <c r="B14" s="4" t="s">
        <v>149</v>
      </c>
      <c r="C14" s="4" t="s">
        <v>152</v>
      </c>
      <c r="D14" s="30" t="s">
        <v>234</v>
      </c>
      <c r="E14" s="3" t="s">
        <v>102</v>
      </c>
      <c r="F14" s="29" t="s">
        <v>224</v>
      </c>
      <c r="G14" s="2"/>
      <c r="H14" s="2"/>
      <c r="I14" s="2"/>
      <c r="J14" s="2" t="str">
        <f t="shared" si="1"/>
        <v/>
      </c>
      <c r="K14" s="2" t="str">
        <f t="shared" si="2"/>
        <v/>
      </c>
    </row>
    <row r="15" spans="1:11" ht="35.1" customHeight="1" x14ac:dyDescent="0.25">
      <c r="A15" s="4" t="str">
        <f t="shared" si="3"/>
        <v>3</v>
      </c>
      <c r="B15" s="4" t="s">
        <v>149</v>
      </c>
      <c r="C15" s="4" t="s">
        <v>151</v>
      </c>
      <c r="D15" s="30" t="s">
        <v>235</v>
      </c>
      <c r="E15" s="3" t="s">
        <v>81</v>
      </c>
      <c r="F15" s="29" t="s">
        <v>225</v>
      </c>
      <c r="G15" s="2"/>
      <c r="H15" s="2"/>
      <c r="I15" s="2"/>
      <c r="J15" s="2" t="str">
        <f t="shared" si="1"/>
        <v/>
      </c>
      <c r="K15" s="2" t="str">
        <f t="shared" si="2"/>
        <v/>
      </c>
    </row>
    <row r="16" spans="1:11" ht="24.95" customHeight="1" x14ac:dyDescent="0.25">
      <c r="A16" s="4" t="str">
        <f t="shared" si="0"/>
        <v>3</v>
      </c>
      <c r="B16" s="4" t="s">
        <v>149</v>
      </c>
      <c r="C16" s="4" t="s">
        <v>152</v>
      </c>
      <c r="D16" s="30" t="s">
        <v>236</v>
      </c>
      <c r="E16" s="3" t="s">
        <v>83</v>
      </c>
      <c r="F16" s="29" t="s">
        <v>226</v>
      </c>
      <c r="G16" s="2"/>
      <c r="H16" s="2"/>
      <c r="I16" s="2"/>
      <c r="J16" s="2" t="str">
        <f t="shared" si="1"/>
        <v/>
      </c>
      <c r="K16" s="2" t="str">
        <f t="shared" si="2"/>
        <v/>
      </c>
    </row>
    <row r="17" spans="1:11" ht="24.95" customHeight="1" x14ac:dyDescent="0.25">
      <c r="A17" s="4" t="str">
        <f t="shared" si="0"/>
        <v>4</v>
      </c>
      <c r="B17" s="4" t="s">
        <v>149</v>
      </c>
      <c r="C17" s="4" t="s">
        <v>152</v>
      </c>
      <c r="D17" s="30" t="s">
        <v>237</v>
      </c>
      <c r="E17" s="3" t="s">
        <v>102</v>
      </c>
      <c r="F17" s="29" t="s">
        <v>227</v>
      </c>
      <c r="G17" s="2">
        <f>Prihodi_Rashodi!J19</f>
        <v>199912.15000000002</v>
      </c>
      <c r="H17" s="2">
        <f>Prihodi_Rashodi!K19</f>
        <v>654100</v>
      </c>
      <c r="I17" s="2">
        <f>Prihodi_Rashodi!L19</f>
        <v>298313.98</v>
      </c>
      <c r="J17" s="2">
        <f t="shared" si="1"/>
        <v>0.45606784895275948</v>
      </c>
      <c r="K17" s="2">
        <f t="shared" si="2"/>
        <v>1.4922253599893751</v>
      </c>
    </row>
    <row r="18" spans="1:11" ht="39.950000000000003" customHeight="1" x14ac:dyDescent="0.25">
      <c r="A18" s="19"/>
      <c r="B18" s="19"/>
      <c r="C18" s="19"/>
      <c r="D18" s="19"/>
      <c r="E18" s="19"/>
      <c r="F18" s="19"/>
      <c r="G18" s="25"/>
      <c r="H18" s="25"/>
      <c r="I18" s="25"/>
      <c r="J18" s="25"/>
      <c r="K18" s="26"/>
    </row>
    <row r="19" spans="1:11" ht="18" customHeight="1" x14ac:dyDescent="0.25">
      <c r="A19" s="4" t="str">
        <f t="shared" si="0"/>
        <v/>
      </c>
      <c r="B19"/>
      <c r="C19"/>
      <c r="D19"/>
      <c r="E19"/>
      <c r="F19"/>
      <c r="G19"/>
      <c r="H19"/>
      <c r="I19"/>
      <c r="J19"/>
      <c r="K19"/>
    </row>
    <row r="20" spans="1:11" ht="18" customHeight="1" x14ac:dyDescent="0.25">
      <c r="A20" s="4" t="str">
        <f t="shared" si="0"/>
        <v/>
      </c>
      <c r="B20"/>
      <c r="C20"/>
      <c r="D20"/>
      <c r="E20"/>
      <c r="F20"/>
      <c r="G20"/>
      <c r="H20"/>
      <c r="I20"/>
      <c r="J20"/>
      <c r="K20"/>
    </row>
    <row r="21" spans="1:11" ht="18" customHeight="1" x14ac:dyDescent="0.25">
      <c r="A21" s="4" t="str">
        <f t="shared" si="0"/>
        <v/>
      </c>
      <c r="B21"/>
      <c r="C21"/>
      <c r="D21"/>
      <c r="E21"/>
      <c r="F21"/>
      <c r="G21"/>
      <c r="H21"/>
      <c r="I21"/>
      <c r="J21"/>
      <c r="K21"/>
    </row>
    <row r="22" spans="1:11" ht="18" customHeight="1" x14ac:dyDescent="0.25">
      <c r="A22" s="4" t="str">
        <f t="shared" si="0"/>
        <v/>
      </c>
      <c r="B22"/>
      <c r="C22"/>
      <c r="D22"/>
      <c r="E22"/>
      <c r="F22"/>
      <c r="G22"/>
      <c r="H22"/>
      <c r="I22"/>
      <c r="J22"/>
      <c r="K22"/>
    </row>
    <row r="23" spans="1:11" ht="18" customHeight="1" x14ac:dyDescent="0.25">
      <c r="A23" s="4" t="str">
        <f t="shared" si="0"/>
        <v/>
      </c>
      <c r="B23"/>
      <c r="C23"/>
      <c r="D23"/>
      <c r="E23"/>
      <c r="F23"/>
      <c r="G23"/>
      <c r="H23"/>
      <c r="I23"/>
      <c r="J23"/>
      <c r="K23"/>
    </row>
    <row r="24" spans="1:11" ht="18" customHeight="1" x14ac:dyDescent="0.25">
      <c r="A24" s="4" t="str">
        <f t="shared" si="0"/>
        <v/>
      </c>
      <c r="B24"/>
      <c r="C24"/>
      <c r="D24"/>
      <c r="E24"/>
      <c r="F24"/>
      <c r="G24"/>
      <c r="H24"/>
      <c r="I24"/>
      <c r="J24"/>
      <c r="K24"/>
    </row>
    <row r="25" spans="1:11" ht="18" customHeight="1" x14ac:dyDescent="0.25">
      <c r="A25" s="4" t="str">
        <f t="shared" si="0"/>
        <v/>
      </c>
      <c r="B25"/>
      <c r="C25"/>
      <c r="D25"/>
      <c r="E25"/>
      <c r="F25"/>
      <c r="G25"/>
      <c r="H25"/>
      <c r="I25"/>
      <c r="J25"/>
      <c r="K25"/>
    </row>
    <row r="26" spans="1:11" ht="18" customHeight="1" x14ac:dyDescent="0.25">
      <c r="A26" s="4" t="str">
        <f t="shared" si="0"/>
        <v/>
      </c>
      <c r="B26"/>
      <c r="C26"/>
      <c r="D26"/>
      <c r="E26"/>
      <c r="F26"/>
      <c r="G26"/>
      <c r="H26"/>
      <c r="I26"/>
      <c r="J26"/>
      <c r="K26"/>
    </row>
    <row r="27" spans="1:11" ht="18" customHeight="1" x14ac:dyDescent="0.25">
      <c r="A27" s="4" t="str">
        <f t="shared" si="0"/>
        <v/>
      </c>
      <c r="B27"/>
      <c r="C27"/>
      <c r="D27"/>
      <c r="E27"/>
      <c r="F27"/>
      <c r="G27"/>
      <c r="H27"/>
      <c r="I27"/>
      <c r="J27"/>
      <c r="K27"/>
    </row>
    <row r="28" spans="1:11" ht="18" customHeight="1" x14ac:dyDescent="0.25">
      <c r="A28" s="4" t="str">
        <f t="shared" si="0"/>
        <v/>
      </c>
      <c r="B28"/>
      <c r="C28"/>
      <c r="D28"/>
      <c r="E28"/>
      <c r="F28"/>
      <c r="G28"/>
      <c r="H28"/>
      <c r="I28"/>
      <c r="J28"/>
      <c r="K28"/>
    </row>
    <row r="29" spans="1:11" ht="18" customHeight="1" x14ac:dyDescent="0.25">
      <c r="A29" s="4" t="str">
        <f t="shared" si="0"/>
        <v/>
      </c>
      <c r="B29"/>
      <c r="C29"/>
      <c r="D29"/>
      <c r="E29"/>
      <c r="F29"/>
      <c r="G29"/>
      <c r="H29"/>
      <c r="I29"/>
      <c r="J29"/>
      <c r="K29"/>
    </row>
    <row r="30" spans="1:11" ht="18" customHeight="1" x14ac:dyDescent="0.25">
      <c r="A30" s="4" t="str">
        <f t="shared" si="0"/>
        <v/>
      </c>
      <c r="B30"/>
      <c r="C30"/>
      <c r="D30"/>
      <c r="E30"/>
      <c r="F30"/>
      <c r="G30"/>
      <c r="H30"/>
      <c r="I30"/>
      <c r="J30"/>
      <c r="K30"/>
    </row>
    <row r="31" spans="1:11" ht="18" customHeight="1" x14ac:dyDescent="0.25">
      <c r="A31" s="4" t="str">
        <f t="shared" si="0"/>
        <v/>
      </c>
      <c r="B31"/>
      <c r="C31"/>
      <c r="D31"/>
      <c r="E31"/>
      <c r="F31"/>
      <c r="G31"/>
      <c r="H31"/>
      <c r="I31"/>
      <c r="J31"/>
      <c r="K31"/>
    </row>
    <row r="32" spans="1:11" ht="18" customHeight="1" x14ac:dyDescent="0.25">
      <c r="A32" s="4" t="str">
        <f t="shared" si="0"/>
        <v/>
      </c>
      <c r="B32"/>
      <c r="C32"/>
      <c r="D32"/>
      <c r="E32"/>
      <c r="F32"/>
      <c r="G32"/>
      <c r="H32"/>
      <c r="I32"/>
      <c r="J32"/>
      <c r="K32"/>
    </row>
    <row r="33" spans="1:11" ht="18" customHeight="1" x14ac:dyDescent="0.25">
      <c r="A33" s="4" t="str">
        <f t="shared" si="0"/>
        <v/>
      </c>
      <c r="B33"/>
      <c r="C33"/>
      <c r="D33"/>
      <c r="E33"/>
      <c r="F33"/>
      <c r="G33"/>
      <c r="H33"/>
      <c r="I33"/>
      <c r="J33"/>
      <c r="K33"/>
    </row>
    <row r="34" spans="1:11" ht="18" customHeight="1" x14ac:dyDescent="0.25">
      <c r="A34" s="4" t="str">
        <f t="shared" si="0"/>
        <v/>
      </c>
      <c r="B34"/>
      <c r="C34"/>
      <c r="D34"/>
      <c r="E34"/>
      <c r="F34"/>
      <c r="G34"/>
      <c r="H34"/>
      <c r="I34"/>
      <c r="J34"/>
      <c r="K34"/>
    </row>
    <row r="35" spans="1:11" ht="18" customHeight="1" x14ac:dyDescent="0.25">
      <c r="A35" s="4" t="str">
        <f t="shared" si="0"/>
        <v/>
      </c>
      <c r="B35"/>
      <c r="C35"/>
      <c r="D35"/>
      <c r="E35"/>
      <c r="F35"/>
      <c r="G35"/>
      <c r="H35"/>
      <c r="I35"/>
      <c r="J35"/>
      <c r="K35"/>
    </row>
    <row r="36" spans="1:11" ht="18" customHeight="1" x14ac:dyDescent="0.25">
      <c r="A36" s="4" t="str">
        <f t="shared" si="0"/>
        <v/>
      </c>
      <c r="B36"/>
      <c r="C36"/>
      <c r="D36"/>
      <c r="E36"/>
      <c r="F36"/>
      <c r="G36"/>
      <c r="H36"/>
      <c r="I36"/>
      <c r="J36"/>
      <c r="K36"/>
    </row>
    <row r="37" spans="1:11" ht="18" customHeight="1" x14ac:dyDescent="0.25">
      <c r="A37" s="4" t="str">
        <f t="shared" si="0"/>
        <v/>
      </c>
      <c r="B37"/>
      <c r="C37"/>
      <c r="D37"/>
      <c r="E37"/>
      <c r="F37"/>
      <c r="G37"/>
      <c r="H37"/>
      <c r="I37"/>
      <c r="J37"/>
      <c r="K37"/>
    </row>
    <row r="38" spans="1:11" ht="18" customHeight="1" x14ac:dyDescent="0.25">
      <c r="A38" s="4" t="str">
        <f t="shared" si="0"/>
        <v/>
      </c>
      <c r="B38"/>
      <c r="C38"/>
      <c r="D38"/>
      <c r="E38"/>
      <c r="F38"/>
      <c r="G38"/>
      <c r="H38"/>
      <c r="I38"/>
      <c r="J38"/>
      <c r="K38"/>
    </row>
    <row r="39" spans="1:11" ht="18" customHeight="1" x14ac:dyDescent="0.25">
      <c r="A39" s="4" t="str">
        <f t="shared" si="0"/>
        <v/>
      </c>
      <c r="B39"/>
      <c r="C39"/>
      <c r="D39"/>
      <c r="E39"/>
      <c r="F39"/>
      <c r="G39"/>
      <c r="H39"/>
      <c r="I39"/>
      <c r="J39"/>
      <c r="K39"/>
    </row>
    <row r="40" spans="1:11" ht="18" customHeight="1" x14ac:dyDescent="0.25">
      <c r="A40" s="4" t="str">
        <f t="shared" si="0"/>
        <v/>
      </c>
      <c r="B40"/>
      <c r="C40"/>
      <c r="D40"/>
      <c r="E40"/>
      <c r="F40"/>
      <c r="G40"/>
      <c r="H40"/>
      <c r="I40"/>
      <c r="J40"/>
      <c r="K40"/>
    </row>
    <row r="41" spans="1:11" ht="18" customHeight="1" x14ac:dyDescent="0.25">
      <c r="A41" s="4" t="str">
        <f t="shared" si="0"/>
        <v/>
      </c>
      <c r="B41"/>
      <c r="C41"/>
      <c r="D41"/>
      <c r="E41"/>
      <c r="F41"/>
      <c r="G41"/>
      <c r="H41"/>
      <c r="I41"/>
      <c r="J41"/>
      <c r="K41"/>
    </row>
    <row r="42" spans="1:11" ht="18" customHeight="1" x14ac:dyDescent="0.25">
      <c r="A42" s="4" t="str">
        <f t="shared" si="0"/>
        <v/>
      </c>
      <c r="B42"/>
      <c r="C42"/>
      <c r="D42"/>
      <c r="E42"/>
      <c r="F42"/>
      <c r="G42"/>
      <c r="H42"/>
      <c r="I42"/>
      <c r="J42"/>
      <c r="K42"/>
    </row>
    <row r="43" spans="1:11" ht="18" customHeight="1" x14ac:dyDescent="0.25">
      <c r="A43" s="4" t="str">
        <f t="shared" si="0"/>
        <v/>
      </c>
      <c r="B43"/>
      <c r="C43"/>
      <c r="D43"/>
      <c r="E43"/>
      <c r="F43"/>
      <c r="G43"/>
      <c r="H43"/>
      <c r="I43"/>
      <c r="J43"/>
      <c r="K43"/>
    </row>
    <row r="44" spans="1:11" ht="18" customHeight="1" x14ac:dyDescent="0.25">
      <c r="A44" s="4" t="str">
        <f t="shared" si="0"/>
        <v/>
      </c>
      <c r="B44"/>
      <c r="C44"/>
      <c r="D44"/>
      <c r="E44"/>
      <c r="F44"/>
      <c r="G44"/>
      <c r="H44"/>
      <c r="I44"/>
      <c r="J44"/>
      <c r="K44"/>
    </row>
    <row r="45" spans="1:11" ht="18" customHeight="1" x14ac:dyDescent="0.25">
      <c r="A45" s="4" t="str">
        <f t="shared" si="0"/>
        <v/>
      </c>
      <c r="B45"/>
      <c r="C45"/>
      <c r="D45"/>
      <c r="E45"/>
      <c r="F45"/>
      <c r="G45"/>
      <c r="H45"/>
      <c r="I45"/>
      <c r="J45"/>
      <c r="K45"/>
    </row>
    <row r="46" spans="1:11" ht="18" customHeight="1" x14ac:dyDescent="0.25">
      <c r="A46" s="4" t="str">
        <f t="shared" si="0"/>
        <v/>
      </c>
      <c r="B46"/>
      <c r="C46"/>
      <c r="D46"/>
      <c r="E46"/>
      <c r="F46"/>
      <c r="G46"/>
      <c r="H46"/>
      <c r="I46"/>
      <c r="J46"/>
      <c r="K46"/>
    </row>
    <row r="47" spans="1:11" ht="18" customHeight="1" x14ac:dyDescent="0.25">
      <c r="A47" s="4" t="str">
        <f t="shared" si="0"/>
        <v/>
      </c>
      <c r="B47"/>
      <c r="C47"/>
      <c r="D47"/>
      <c r="E47"/>
      <c r="F47"/>
      <c r="G47"/>
      <c r="H47"/>
      <c r="I47"/>
      <c r="J47"/>
      <c r="K47"/>
    </row>
    <row r="48" spans="1:11" ht="18" customHeight="1" x14ac:dyDescent="0.25">
      <c r="A48" s="4" t="str">
        <f t="shared" si="0"/>
        <v/>
      </c>
      <c r="B48"/>
      <c r="C48"/>
      <c r="D48"/>
      <c r="E48"/>
      <c r="F48"/>
      <c r="G48"/>
      <c r="H48"/>
      <c r="I48"/>
      <c r="J48"/>
      <c r="K48"/>
    </row>
    <row r="49" spans="1:11" ht="18" customHeight="1" x14ac:dyDescent="0.25">
      <c r="A49" s="4" t="str">
        <f t="shared" si="0"/>
        <v/>
      </c>
      <c r="B49"/>
      <c r="C49"/>
      <c r="D49"/>
      <c r="E49"/>
      <c r="F49"/>
      <c r="G49"/>
      <c r="H49"/>
      <c r="I49"/>
      <c r="J49"/>
      <c r="K49"/>
    </row>
    <row r="50" spans="1:11" ht="18" customHeight="1" x14ac:dyDescent="0.25">
      <c r="A50" s="4" t="str">
        <f t="shared" si="0"/>
        <v/>
      </c>
      <c r="B50"/>
      <c r="C50"/>
      <c r="D50"/>
      <c r="E50"/>
      <c r="F50"/>
      <c r="G50"/>
      <c r="H50"/>
      <c r="I50"/>
      <c r="J50"/>
      <c r="K50"/>
    </row>
    <row r="51" spans="1:11" ht="18" customHeight="1" x14ac:dyDescent="0.25">
      <c r="A51" s="4" t="str">
        <f t="shared" si="0"/>
        <v/>
      </c>
      <c r="B51"/>
      <c r="C51"/>
      <c r="D51"/>
      <c r="E51"/>
      <c r="F51"/>
      <c r="G51"/>
      <c r="H51"/>
      <c r="I51"/>
      <c r="J51"/>
      <c r="K51"/>
    </row>
    <row r="52" spans="1:11" ht="18" customHeight="1" x14ac:dyDescent="0.25">
      <c r="A52" s="4" t="str">
        <f t="shared" si="0"/>
        <v/>
      </c>
      <c r="B52"/>
      <c r="C52"/>
      <c r="D52"/>
      <c r="E52"/>
      <c r="F52"/>
      <c r="G52"/>
      <c r="H52"/>
      <c r="I52"/>
      <c r="J52"/>
      <c r="K52"/>
    </row>
    <row r="53" spans="1:11" ht="18" customHeight="1" x14ac:dyDescent="0.25">
      <c r="A53" s="4" t="str">
        <f t="shared" si="0"/>
        <v/>
      </c>
      <c r="B53"/>
      <c r="C53"/>
      <c r="D53"/>
      <c r="E53"/>
      <c r="F53"/>
      <c r="G53"/>
      <c r="H53"/>
      <c r="I53"/>
      <c r="J53"/>
      <c r="K53"/>
    </row>
    <row r="54" spans="1:11" ht="18" customHeight="1" x14ac:dyDescent="0.25">
      <c r="A54" s="4" t="str">
        <f t="shared" si="0"/>
        <v/>
      </c>
      <c r="B54"/>
      <c r="C54"/>
      <c r="D54"/>
      <c r="E54"/>
      <c r="F54"/>
      <c r="G54"/>
      <c r="H54"/>
      <c r="I54"/>
      <c r="J54"/>
      <c r="K54"/>
    </row>
    <row r="55" spans="1:11" ht="18" customHeight="1" x14ac:dyDescent="0.25">
      <c r="A55" s="4" t="str">
        <f t="shared" si="0"/>
        <v/>
      </c>
      <c r="B55"/>
      <c r="C55"/>
      <c r="D55"/>
      <c r="E55"/>
      <c r="F55"/>
      <c r="G55"/>
      <c r="H55"/>
      <c r="I55"/>
      <c r="J55"/>
      <c r="K55"/>
    </row>
    <row r="56" spans="1:11" ht="18" customHeight="1" x14ac:dyDescent="0.25">
      <c r="A56" s="4" t="str">
        <f t="shared" si="0"/>
        <v/>
      </c>
      <c r="B56"/>
      <c r="C56"/>
      <c r="D56"/>
      <c r="E56"/>
      <c r="F56"/>
      <c r="G56"/>
      <c r="H56"/>
      <c r="I56"/>
      <c r="J56"/>
      <c r="K56"/>
    </row>
    <row r="57" spans="1:11" ht="18" customHeight="1" x14ac:dyDescent="0.25">
      <c r="A57" s="4" t="str">
        <f t="shared" si="0"/>
        <v/>
      </c>
      <c r="B57"/>
      <c r="C57"/>
      <c r="D57"/>
      <c r="E57"/>
      <c r="F57"/>
      <c r="G57"/>
      <c r="H57"/>
      <c r="I57"/>
      <c r="J57"/>
      <c r="K57"/>
    </row>
    <row r="58" spans="1:11" ht="18" customHeight="1" x14ac:dyDescent="0.25">
      <c r="A58" s="4" t="str">
        <f t="shared" si="0"/>
        <v/>
      </c>
      <c r="B58"/>
      <c r="C58"/>
      <c r="D58"/>
      <c r="E58"/>
      <c r="F58"/>
      <c r="G58"/>
      <c r="H58"/>
      <c r="I58"/>
      <c r="J58"/>
      <c r="K58"/>
    </row>
    <row r="59" spans="1:11" ht="18" customHeight="1" x14ac:dyDescent="0.25">
      <c r="A59" s="4" t="str">
        <f t="shared" si="0"/>
        <v/>
      </c>
      <c r="B59"/>
      <c r="C59"/>
      <c r="D59"/>
      <c r="E59"/>
      <c r="F59"/>
      <c r="G59"/>
      <c r="H59"/>
      <c r="I59"/>
      <c r="J59"/>
      <c r="K59"/>
    </row>
    <row r="60" spans="1:11" ht="18" customHeight="1" x14ac:dyDescent="0.25">
      <c r="A60" s="4" t="str">
        <f t="shared" si="0"/>
        <v/>
      </c>
      <c r="B60"/>
      <c r="C60"/>
      <c r="D60"/>
      <c r="E60"/>
      <c r="F60"/>
      <c r="G60"/>
      <c r="H60"/>
      <c r="I60"/>
      <c r="J60"/>
      <c r="K60"/>
    </row>
    <row r="61" spans="1:11" ht="18" customHeight="1" x14ac:dyDescent="0.25">
      <c r="A61" s="4" t="str">
        <f t="shared" si="0"/>
        <v/>
      </c>
      <c r="B61"/>
      <c r="C61"/>
      <c r="D61"/>
      <c r="E61"/>
      <c r="F61"/>
      <c r="G61"/>
      <c r="H61"/>
      <c r="I61"/>
      <c r="J61"/>
      <c r="K61"/>
    </row>
    <row r="62" spans="1:11" ht="18" customHeight="1" x14ac:dyDescent="0.25">
      <c r="A62" s="4" t="str">
        <f t="shared" si="0"/>
        <v/>
      </c>
      <c r="B62"/>
      <c r="C62"/>
      <c r="D62"/>
      <c r="E62"/>
      <c r="F62"/>
      <c r="G62"/>
      <c r="H62"/>
      <c r="I62"/>
      <c r="J62"/>
      <c r="K62"/>
    </row>
    <row r="63" spans="1:11" ht="18" customHeight="1" x14ac:dyDescent="0.25">
      <c r="A63" s="4" t="str">
        <f t="shared" si="0"/>
        <v/>
      </c>
      <c r="B63"/>
      <c r="C63"/>
      <c r="D63"/>
      <c r="E63"/>
      <c r="F63"/>
      <c r="G63"/>
      <c r="H63"/>
      <c r="I63"/>
      <c r="J63"/>
      <c r="K63"/>
    </row>
    <row r="64" spans="1:11" ht="18" customHeight="1" x14ac:dyDescent="0.25">
      <c r="A64" s="4" t="str">
        <f t="shared" si="0"/>
        <v/>
      </c>
      <c r="B64"/>
      <c r="C64"/>
      <c r="D64"/>
      <c r="E64"/>
      <c r="F64"/>
      <c r="G64"/>
      <c r="H64"/>
      <c r="I64"/>
      <c r="J64"/>
      <c r="K64"/>
    </row>
    <row r="65" spans="1:11" ht="18" customHeight="1" x14ac:dyDescent="0.25">
      <c r="A65" s="4" t="str">
        <f t="shared" si="0"/>
        <v/>
      </c>
      <c r="B65"/>
      <c r="C65"/>
      <c r="D65"/>
      <c r="E65"/>
      <c r="F65"/>
      <c r="G65"/>
      <c r="H65"/>
      <c r="I65"/>
      <c r="J65"/>
      <c r="K65"/>
    </row>
    <row r="66" spans="1:11" ht="18" customHeight="1" x14ac:dyDescent="0.25">
      <c r="A66" s="4" t="str">
        <f t="shared" si="0"/>
        <v/>
      </c>
      <c r="B66"/>
      <c r="C66"/>
      <c r="D66"/>
      <c r="E66"/>
      <c r="F66"/>
      <c r="G66"/>
      <c r="H66"/>
      <c r="I66"/>
      <c r="J66"/>
      <c r="K66"/>
    </row>
    <row r="67" spans="1:11" ht="18" customHeight="1" x14ac:dyDescent="0.25">
      <c r="A67" s="4" t="str">
        <f t="shared" si="0"/>
        <v/>
      </c>
      <c r="B67"/>
      <c r="C67"/>
      <c r="D67"/>
      <c r="E67"/>
      <c r="F67"/>
      <c r="G67"/>
      <c r="H67"/>
      <c r="I67"/>
      <c r="J67"/>
      <c r="K67"/>
    </row>
    <row r="68" spans="1:11" ht="18" customHeight="1" x14ac:dyDescent="0.25">
      <c r="A68" s="4" t="str">
        <f t="shared" si="0"/>
        <v/>
      </c>
      <c r="B68"/>
      <c r="C68"/>
      <c r="D68"/>
      <c r="E68"/>
      <c r="F68"/>
      <c r="G68"/>
      <c r="H68"/>
      <c r="I68"/>
      <c r="J68"/>
      <c r="K68"/>
    </row>
    <row r="69" spans="1:11" ht="18" customHeight="1" x14ac:dyDescent="0.25">
      <c r="A69" s="4" t="str">
        <f t="shared" si="0"/>
        <v/>
      </c>
      <c r="B69"/>
      <c r="C69"/>
      <c r="D69"/>
      <c r="E69"/>
      <c r="F69"/>
      <c r="G69"/>
      <c r="H69"/>
      <c r="I69"/>
      <c r="J69"/>
      <c r="K69"/>
    </row>
    <row r="70" spans="1:11" ht="18" customHeight="1" x14ac:dyDescent="0.25">
      <c r="A70" s="4" t="str">
        <f t="shared" ref="A70:A130" si="5">LEFT(E70,1)</f>
        <v/>
      </c>
      <c r="B70"/>
      <c r="C70"/>
      <c r="D70"/>
      <c r="E70"/>
      <c r="F70"/>
      <c r="G70"/>
      <c r="H70"/>
      <c r="I70"/>
      <c r="J70"/>
      <c r="K70"/>
    </row>
    <row r="71" spans="1:11" ht="18" customHeight="1" x14ac:dyDescent="0.25">
      <c r="A71" s="4" t="str">
        <f t="shared" si="5"/>
        <v/>
      </c>
      <c r="B71"/>
      <c r="C71"/>
      <c r="D71"/>
      <c r="E71"/>
      <c r="F71"/>
      <c r="G71"/>
      <c r="H71"/>
      <c r="I71"/>
      <c r="J71"/>
      <c r="K71"/>
    </row>
    <row r="72" spans="1:11" ht="18" customHeight="1" x14ac:dyDescent="0.25">
      <c r="A72" s="4" t="str">
        <f t="shared" si="5"/>
        <v/>
      </c>
      <c r="B72"/>
      <c r="C72"/>
      <c r="D72"/>
      <c r="E72"/>
      <c r="F72"/>
      <c r="G72"/>
      <c r="H72"/>
      <c r="I72"/>
      <c r="J72"/>
      <c r="K72"/>
    </row>
    <row r="73" spans="1:11" ht="18" customHeight="1" x14ac:dyDescent="0.25">
      <c r="A73" s="4" t="str">
        <f t="shared" si="5"/>
        <v/>
      </c>
      <c r="B73"/>
      <c r="C73"/>
      <c r="D73"/>
      <c r="E73"/>
      <c r="F73"/>
      <c r="G73"/>
      <c r="H73"/>
      <c r="I73"/>
      <c r="J73"/>
      <c r="K73"/>
    </row>
    <row r="74" spans="1:11" ht="18" customHeight="1" x14ac:dyDescent="0.25">
      <c r="A74" s="4" t="str">
        <f t="shared" si="5"/>
        <v/>
      </c>
      <c r="B74"/>
      <c r="C74"/>
      <c r="D74"/>
      <c r="E74"/>
      <c r="F74"/>
      <c r="G74"/>
      <c r="H74"/>
      <c r="I74"/>
      <c r="J74"/>
      <c r="K74"/>
    </row>
    <row r="75" spans="1:11" ht="18" customHeight="1" x14ac:dyDescent="0.25">
      <c r="A75" s="4" t="str">
        <f t="shared" si="5"/>
        <v/>
      </c>
      <c r="B75"/>
      <c r="C75"/>
      <c r="D75"/>
      <c r="E75"/>
      <c r="F75"/>
      <c r="G75"/>
      <c r="H75"/>
      <c r="I75"/>
      <c r="J75"/>
      <c r="K75"/>
    </row>
    <row r="76" spans="1:11" ht="18" customHeight="1" x14ac:dyDescent="0.25">
      <c r="A76" s="4" t="str">
        <f t="shared" si="5"/>
        <v/>
      </c>
      <c r="B76"/>
      <c r="C76"/>
      <c r="D76"/>
      <c r="E76"/>
      <c r="F76"/>
      <c r="G76"/>
      <c r="H76"/>
      <c r="I76"/>
      <c r="J76"/>
      <c r="K76"/>
    </row>
    <row r="77" spans="1:11" ht="18" customHeight="1" x14ac:dyDescent="0.25">
      <c r="A77" s="4" t="str">
        <f t="shared" si="5"/>
        <v/>
      </c>
      <c r="B77"/>
      <c r="C77"/>
      <c r="D77"/>
      <c r="E77"/>
      <c r="F77"/>
      <c r="G77"/>
      <c r="H77"/>
      <c r="I77"/>
      <c r="J77"/>
      <c r="K77"/>
    </row>
    <row r="78" spans="1:11" ht="18" customHeight="1" x14ac:dyDescent="0.25">
      <c r="A78" s="4" t="str">
        <f t="shared" si="5"/>
        <v/>
      </c>
      <c r="B78"/>
      <c r="C78"/>
      <c r="D78"/>
      <c r="E78"/>
      <c r="F78"/>
      <c r="G78"/>
      <c r="H78"/>
      <c r="I78"/>
      <c r="J78"/>
      <c r="K78"/>
    </row>
    <row r="79" spans="1:11" ht="18" customHeight="1" x14ac:dyDescent="0.25">
      <c r="A79" s="4" t="str">
        <f t="shared" si="5"/>
        <v/>
      </c>
      <c r="B79"/>
      <c r="C79"/>
      <c r="D79"/>
      <c r="E79"/>
      <c r="F79"/>
      <c r="G79"/>
      <c r="H79"/>
      <c r="I79"/>
      <c r="J79"/>
      <c r="K79"/>
    </row>
    <row r="80" spans="1:11" ht="18" customHeight="1" x14ac:dyDescent="0.25">
      <c r="A80" s="4" t="str">
        <f t="shared" si="5"/>
        <v/>
      </c>
      <c r="B80"/>
      <c r="C80"/>
      <c r="D80"/>
      <c r="E80"/>
      <c r="F80"/>
      <c r="G80"/>
      <c r="H80"/>
      <c r="I80"/>
      <c r="J80"/>
      <c r="K80"/>
    </row>
    <row r="81" spans="1:11" ht="18" customHeight="1" x14ac:dyDescent="0.25">
      <c r="A81" s="4" t="str">
        <f t="shared" si="5"/>
        <v/>
      </c>
      <c r="B81"/>
      <c r="C81"/>
      <c r="D81"/>
      <c r="E81"/>
      <c r="F81"/>
      <c r="G81"/>
      <c r="H81"/>
      <c r="I81"/>
      <c r="J81"/>
      <c r="K81"/>
    </row>
    <row r="82" spans="1:11" ht="18" customHeight="1" x14ac:dyDescent="0.25">
      <c r="A82" s="4" t="str">
        <f t="shared" si="5"/>
        <v/>
      </c>
      <c r="B82"/>
      <c r="C82"/>
      <c r="D82"/>
      <c r="E82"/>
      <c r="F82"/>
      <c r="G82"/>
      <c r="H82"/>
      <c r="I82"/>
      <c r="J82"/>
      <c r="K82"/>
    </row>
    <row r="83" spans="1:11" ht="18" customHeight="1" x14ac:dyDescent="0.25">
      <c r="A83" s="4" t="str">
        <f t="shared" si="5"/>
        <v/>
      </c>
      <c r="B83"/>
      <c r="C83"/>
      <c r="D83"/>
      <c r="E83"/>
      <c r="F83"/>
      <c r="G83"/>
      <c r="H83"/>
      <c r="I83"/>
      <c r="J83"/>
      <c r="K83"/>
    </row>
    <row r="84" spans="1:11" ht="18" customHeight="1" x14ac:dyDescent="0.25">
      <c r="A84" s="4" t="str">
        <f t="shared" si="5"/>
        <v/>
      </c>
      <c r="B84"/>
      <c r="C84"/>
      <c r="D84"/>
      <c r="E84"/>
      <c r="F84"/>
      <c r="G84"/>
      <c r="H84"/>
      <c r="I84"/>
      <c r="J84"/>
      <c r="K84"/>
    </row>
    <row r="85" spans="1:11" ht="18" customHeight="1" x14ac:dyDescent="0.25">
      <c r="A85" s="4" t="str">
        <f t="shared" si="5"/>
        <v/>
      </c>
      <c r="B85"/>
      <c r="C85"/>
      <c r="D85"/>
      <c r="E85"/>
      <c r="F85"/>
      <c r="G85"/>
      <c r="H85"/>
      <c r="I85"/>
      <c r="J85"/>
      <c r="K85"/>
    </row>
    <row r="86" spans="1:11" ht="18" customHeight="1" x14ac:dyDescent="0.25">
      <c r="A86" s="4" t="str">
        <f t="shared" si="5"/>
        <v/>
      </c>
      <c r="B86"/>
      <c r="C86"/>
      <c r="D86"/>
      <c r="E86"/>
      <c r="F86"/>
      <c r="G86"/>
      <c r="H86"/>
      <c r="I86"/>
      <c r="J86"/>
      <c r="K86"/>
    </row>
    <row r="87" spans="1:11" ht="18" customHeight="1" x14ac:dyDescent="0.25">
      <c r="A87" s="4" t="str">
        <f t="shared" si="5"/>
        <v/>
      </c>
      <c r="B87"/>
      <c r="C87"/>
      <c r="D87"/>
      <c r="E87"/>
      <c r="F87"/>
      <c r="G87"/>
      <c r="H87"/>
      <c r="I87"/>
      <c r="J87"/>
      <c r="K87"/>
    </row>
    <row r="88" spans="1:11" ht="18" customHeight="1" x14ac:dyDescent="0.25">
      <c r="A88" s="4" t="str">
        <f t="shared" si="5"/>
        <v/>
      </c>
      <c r="B88"/>
      <c r="C88"/>
      <c r="D88"/>
      <c r="E88"/>
      <c r="F88"/>
      <c r="G88"/>
      <c r="H88"/>
      <c r="I88"/>
      <c r="J88"/>
      <c r="K88"/>
    </row>
    <row r="89" spans="1:11" ht="18" customHeight="1" x14ac:dyDescent="0.25">
      <c r="A89" s="4" t="str">
        <f t="shared" si="5"/>
        <v/>
      </c>
      <c r="B89"/>
      <c r="C89"/>
      <c r="D89"/>
      <c r="E89"/>
      <c r="F89"/>
      <c r="G89"/>
      <c r="H89"/>
      <c r="I89"/>
      <c r="J89"/>
      <c r="K89"/>
    </row>
    <row r="90" spans="1:11" ht="18" customHeight="1" x14ac:dyDescent="0.25">
      <c r="A90" s="4" t="str">
        <f t="shared" si="5"/>
        <v/>
      </c>
      <c r="B90"/>
      <c r="C90"/>
      <c r="D90"/>
      <c r="E90"/>
      <c r="F90"/>
      <c r="G90"/>
      <c r="H90"/>
      <c r="I90"/>
      <c r="J90"/>
      <c r="K90"/>
    </row>
    <row r="91" spans="1:11" ht="18" customHeight="1" x14ac:dyDescent="0.25">
      <c r="A91" s="4" t="str">
        <f t="shared" si="5"/>
        <v/>
      </c>
      <c r="B91"/>
      <c r="C91"/>
      <c r="D91"/>
      <c r="E91"/>
      <c r="F91"/>
      <c r="G91"/>
      <c r="H91"/>
      <c r="I91"/>
      <c r="J91"/>
      <c r="K91"/>
    </row>
    <row r="92" spans="1:11" ht="18" customHeight="1" x14ac:dyDescent="0.25">
      <c r="A92" s="4" t="str">
        <f t="shared" si="5"/>
        <v/>
      </c>
      <c r="B92"/>
      <c r="C92"/>
      <c r="D92"/>
      <c r="E92"/>
      <c r="F92"/>
      <c r="G92"/>
      <c r="H92"/>
      <c r="I92"/>
      <c r="J92"/>
      <c r="K92"/>
    </row>
    <row r="93" spans="1:11" ht="18" customHeight="1" x14ac:dyDescent="0.25">
      <c r="A93" s="4" t="str">
        <f t="shared" si="5"/>
        <v/>
      </c>
      <c r="B93"/>
      <c r="C93"/>
      <c r="D93"/>
      <c r="E93"/>
      <c r="F93"/>
      <c r="G93"/>
      <c r="H93"/>
      <c r="I93"/>
      <c r="J93"/>
      <c r="K93"/>
    </row>
    <row r="94" spans="1:11" ht="18" customHeight="1" x14ac:dyDescent="0.25">
      <c r="A94" s="4" t="str">
        <f t="shared" si="5"/>
        <v/>
      </c>
      <c r="B94"/>
      <c r="C94"/>
      <c r="D94"/>
      <c r="E94"/>
      <c r="F94"/>
      <c r="G94"/>
      <c r="H94"/>
      <c r="I94"/>
      <c r="J94"/>
      <c r="K94"/>
    </row>
    <row r="95" spans="1:11" ht="18" customHeight="1" x14ac:dyDescent="0.25">
      <c r="A95" s="4" t="str">
        <f t="shared" si="5"/>
        <v/>
      </c>
      <c r="B95"/>
      <c r="C95"/>
      <c r="D95"/>
      <c r="E95"/>
      <c r="F95"/>
      <c r="G95"/>
      <c r="H95"/>
      <c r="I95"/>
      <c r="J95"/>
      <c r="K95"/>
    </row>
    <row r="96" spans="1:11" ht="18" customHeight="1" x14ac:dyDescent="0.25">
      <c r="A96" s="4" t="str">
        <f t="shared" si="5"/>
        <v/>
      </c>
      <c r="B96"/>
      <c r="C96"/>
      <c r="D96"/>
      <c r="E96"/>
      <c r="F96"/>
      <c r="G96"/>
      <c r="H96"/>
      <c r="I96"/>
      <c r="J96"/>
      <c r="K96"/>
    </row>
    <row r="97" spans="1:11" ht="18" customHeight="1" x14ac:dyDescent="0.25">
      <c r="A97" s="4" t="str">
        <f t="shared" si="5"/>
        <v/>
      </c>
      <c r="B97"/>
      <c r="C97"/>
      <c r="D97"/>
      <c r="E97"/>
      <c r="F97"/>
      <c r="G97"/>
      <c r="H97"/>
      <c r="I97"/>
      <c r="J97"/>
      <c r="K97"/>
    </row>
    <row r="98" spans="1:11" ht="18" customHeight="1" x14ac:dyDescent="0.25">
      <c r="A98" s="4" t="str">
        <f t="shared" si="5"/>
        <v/>
      </c>
      <c r="B98"/>
      <c r="C98"/>
      <c r="D98"/>
      <c r="E98"/>
      <c r="F98"/>
      <c r="G98"/>
      <c r="H98"/>
      <c r="I98"/>
      <c r="J98"/>
      <c r="K98"/>
    </row>
    <row r="99" spans="1:11" ht="18" customHeight="1" x14ac:dyDescent="0.25">
      <c r="A99" s="4" t="str">
        <f t="shared" si="5"/>
        <v/>
      </c>
      <c r="B99"/>
      <c r="C99"/>
      <c r="D99"/>
      <c r="E99"/>
      <c r="F99"/>
      <c r="G99"/>
      <c r="H99"/>
      <c r="I99"/>
      <c r="J99"/>
      <c r="K99"/>
    </row>
    <row r="100" spans="1:11" ht="18" customHeight="1" x14ac:dyDescent="0.25">
      <c r="A100" s="4" t="str">
        <f t="shared" si="5"/>
        <v/>
      </c>
      <c r="B100"/>
      <c r="C100"/>
      <c r="D100"/>
      <c r="E100"/>
      <c r="F100"/>
      <c r="G100"/>
      <c r="H100"/>
      <c r="I100"/>
      <c r="J100"/>
      <c r="K100"/>
    </row>
    <row r="101" spans="1:11" ht="18" customHeight="1" x14ac:dyDescent="0.25">
      <c r="A101" s="4" t="str">
        <f t="shared" si="5"/>
        <v/>
      </c>
      <c r="B101"/>
      <c r="C101"/>
      <c r="D101"/>
      <c r="E101"/>
      <c r="F101"/>
      <c r="G101"/>
      <c r="H101"/>
      <c r="I101"/>
      <c r="J101"/>
      <c r="K101"/>
    </row>
    <row r="102" spans="1:11" ht="18" customHeight="1" x14ac:dyDescent="0.25">
      <c r="A102" s="4" t="str">
        <f t="shared" si="5"/>
        <v/>
      </c>
      <c r="B102"/>
      <c r="C102"/>
      <c r="D102"/>
      <c r="E102"/>
      <c r="F102"/>
      <c r="G102"/>
      <c r="H102"/>
      <c r="I102"/>
      <c r="J102"/>
      <c r="K102"/>
    </row>
    <row r="103" spans="1:11" ht="18" customHeight="1" x14ac:dyDescent="0.25">
      <c r="A103" s="4" t="str">
        <f t="shared" si="5"/>
        <v/>
      </c>
      <c r="B103"/>
      <c r="C103"/>
      <c r="D103"/>
      <c r="E103"/>
      <c r="F103"/>
      <c r="G103"/>
      <c r="H103"/>
      <c r="I103"/>
      <c r="J103"/>
      <c r="K103"/>
    </row>
    <row r="104" spans="1:11" ht="18" customHeight="1" x14ac:dyDescent="0.25">
      <c r="A104" s="4" t="str">
        <f t="shared" si="5"/>
        <v/>
      </c>
      <c r="B104"/>
      <c r="C104"/>
      <c r="D104"/>
      <c r="E104"/>
      <c r="F104"/>
      <c r="G104"/>
      <c r="H104"/>
      <c r="I104"/>
      <c r="J104"/>
      <c r="K104"/>
    </row>
    <row r="105" spans="1:11" ht="18" customHeight="1" x14ac:dyDescent="0.25">
      <c r="A105" s="4" t="str">
        <f t="shared" si="5"/>
        <v/>
      </c>
      <c r="B105"/>
      <c r="C105"/>
      <c r="D105"/>
      <c r="E105"/>
      <c r="F105"/>
      <c r="G105"/>
      <c r="H105"/>
      <c r="I105"/>
      <c r="J105"/>
      <c r="K105"/>
    </row>
    <row r="106" spans="1:11" ht="18" customHeight="1" x14ac:dyDescent="0.25">
      <c r="A106" s="4" t="str">
        <f t="shared" si="5"/>
        <v/>
      </c>
      <c r="B106"/>
      <c r="C106"/>
      <c r="D106"/>
      <c r="E106"/>
      <c r="F106"/>
      <c r="G106"/>
      <c r="H106"/>
      <c r="I106"/>
      <c r="J106"/>
      <c r="K106"/>
    </row>
    <row r="107" spans="1:11" ht="18" customHeight="1" x14ac:dyDescent="0.25">
      <c r="A107" s="4" t="str">
        <f t="shared" si="5"/>
        <v/>
      </c>
      <c r="B107"/>
      <c r="C107"/>
      <c r="D107"/>
      <c r="E107"/>
      <c r="F107"/>
      <c r="G107"/>
      <c r="H107"/>
      <c r="I107"/>
      <c r="J107"/>
      <c r="K107"/>
    </row>
    <row r="108" spans="1:11" ht="18" customHeight="1" x14ac:dyDescent="0.25">
      <c r="A108" s="4" t="str">
        <f t="shared" si="5"/>
        <v/>
      </c>
      <c r="B108"/>
      <c r="C108"/>
      <c r="D108"/>
      <c r="E108"/>
      <c r="F108"/>
      <c r="G108"/>
      <c r="H108"/>
      <c r="I108"/>
      <c r="J108"/>
      <c r="K108"/>
    </row>
    <row r="109" spans="1:11" ht="18" customHeight="1" x14ac:dyDescent="0.25">
      <c r="A109" s="4" t="str">
        <f t="shared" si="5"/>
        <v/>
      </c>
      <c r="B109"/>
      <c r="C109"/>
      <c r="D109"/>
      <c r="E109"/>
      <c r="F109"/>
      <c r="G109"/>
      <c r="H109"/>
      <c r="I109"/>
      <c r="J109"/>
      <c r="K109"/>
    </row>
    <row r="110" spans="1:11" ht="18" customHeight="1" x14ac:dyDescent="0.25">
      <c r="A110" s="4" t="str">
        <f t="shared" si="5"/>
        <v/>
      </c>
      <c r="B110"/>
      <c r="C110"/>
      <c r="D110"/>
      <c r="E110"/>
      <c r="F110"/>
      <c r="G110"/>
      <c r="H110"/>
      <c r="I110"/>
      <c r="J110"/>
      <c r="K110"/>
    </row>
    <row r="111" spans="1:11" ht="18" customHeight="1" x14ac:dyDescent="0.25">
      <c r="A111" s="4" t="str">
        <f t="shared" si="5"/>
        <v/>
      </c>
      <c r="B111"/>
      <c r="C111"/>
      <c r="D111"/>
      <c r="E111"/>
      <c r="F111"/>
      <c r="G111"/>
      <c r="H111"/>
      <c r="I111"/>
      <c r="J111"/>
      <c r="K111"/>
    </row>
    <row r="112" spans="1:11" ht="18" customHeight="1" x14ac:dyDescent="0.25">
      <c r="A112" s="4" t="str">
        <f t="shared" si="5"/>
        <v/>
      </c>
      <c r="B112"/>
      <c r="C112"/>
      <c r="D112"/>
      <c r="E112"/>
      <c r="F112"/>
      <c r="G112"/>
      <c r="H112"/>
      <c r="I112"/>
      <c r="J112"/>
      <c r="K112"/>
    </row>
    <row r="113" spans="1:11" ht="18" customHeight="1" x14ac:dyDescent="0.25">
      <c r="A113" s="4" t="str">
        <f t="shared" si="5"/>
        <v/>
      </c>
      <c r="B113"/>
      <c r="C113"/>
      <c r="D113"/>
      <c r="E113"/>
      <c r="F113"/>
      <c r="G113"/>
      <c r="H113"/>
      <c r="I113"/>
      <c r="J113"/>
      <c r="K113"/>
    </row>
    <row r="114" spans="1:11" ht="18" customHeight="1" x14ac:dyDescent="0.25">
      <c r="A114" s="4" t="str">
        <f t="shared" si="5"/>
        <v/>
      </c>
      <c r="B114"/>
      <c r="C114"/>
      <c r="D114"/>
      <c r="E114"/>
      <c r="F114"/>
      <c r="G114"/>
      <c r="H114"/>
      <c r="I114"/>
      <c r="J114"/>
      <c r="K114"/>
    </row>
    <row r="115" spans="1:11" ht="18" customHeight="1" x14ac:dyDescent="0.25">
      <c r="A115" s="4" t="str">
        <f t="shared" si="5"/>
        <v/>
      </c>
      <c r="B115"/>
      <c r="C115"/>
      <c r="D115"/>
      <c r="E115"/>
      <c r="F115"/>
      <c r="G115"/>
      <c r="H115"/>
      <c r="I115"/>
      <c r="J115"/>
      <c r="K115"/>
    </row>
    <row r="116" spans="1:11" ht="18" customHeight="1" x14ac:dyDescent="0.25">
      <c r="A116" s="4" t="str">
        <f t="shared" si="5"/>
        <v/>
      </c>
      <c r="B116"/>
      <c r="C116"/>
      <c r="D116"/>
      <c r="E116"/>
      <c r="F116"/>
      <c r="G116"/>
      <c r="H116"/>
      <c r="I116"/>
      <c r="J116"/>
      <c r="K116"/>
    </row>
    <row r="117" spans="1:11" ht="18" customHeight="1" x14ac:dyDescent="0.25">
      <c r="A117" s="4" t="str">
        <f t="shared" si="5"/>
        <v/>
      </c>
      <c r="B117"/>
      <c r="C117"/>
      <c r="D117"/>
      <c r="E117"/>
      <c r="F117"/>
      <c r="G117"/>
      <c r="H117"/>
      <c r="I117"/>
      <c r="J117"/>
      <c r="K117"/>
    </row>
    <row r="118" spans="1:11" ht="18" customHeight="1" x14ac:dyDescent="0.25">
      <c r="A118" s="4" t="str">
        <f t="shared" si="5"/>
        <v/>
      </c>
      <c r="B118"/>
      <c r="C118"/>
      <c r="D118"/>
      <c r="E118"/>
      <c r="F118"/>
      <c r="G118"/>
      <c r="H118"/>
      <c r="I118"/>
      <c r="J118"/>
      <c r="K118"/>
    </row>
    <row r="119" spans="1:11" ht="18" customHeight="1" x14ac:dyDescent="0.25">
      <c r="A119" s="4" t="str">
        <f t="shared" si="5"/>
        <v/>
      </c>
      <c r="B119"/>
      <c r="C119"/>
      <c r="D119"/>
      <c r="E119"/>
      <c r="F119"/>
      <c r="G119"/>
      <c r="H119"/>
      <c r="I119"/>
      <c r="J119"/>
      <c r="K119"/>
    </row>
    <row r="120" spans="1:11" ht="18" customHeight="1" x14ac:dyDescent="0.25">
      <c r="A120" s="4" t="str">
        <f t="shared" si="5"/>
        <v/>
      </c>
      <c r="B120"/>
      <c r="C120"/>
      <c r="D120"/>
      <c r="E120"/>
      <c r="F120"/>
      <c r="G120"/>
      <c r="H120"/>
      <c r="I120"/>
      <c r="J120"/>
      <c r="K120"/>
    </row>
    <row r="121" spans="1:11" ht="27.95" customHeight="1" x14ac:dyDescent="0.25">
      <c r="A121" s="4" t="str">
        <f t="shared" si="5"/>
        <v/>
      </c>
      <c r="B121"/>
      <c r="C121"/>
      <c r="D121"/>
      <c r="E121"/>
      <c r="F121"/>
      <c r="G121"/>
      <c r="H121"/>
      <c r="I121"/>
      <c r="J121"/>
      <c r="K121"/>
    </row>
    <row r="122" spans="1:11" ht="28.5" customHeight="1" x14ac:dyDescent="0.25">
      <c r="A122" s="4" t="str">
        <f t="shared" si="5"/>
        <v/>
      </c>
      <c r="B122"/>
      <c r="C122"/>
      <c r="D122"/>
      <c r="E122"/>
      <c r="F122"/>
      <c r="G122"/>
      <c r="H122"/>
      <c r="I122"/>
      <c r="J122"/>
      <c r="K122"/>
    </row>
    <row r="123" spans="1:11" ht="17.25" customHeight="1" x14ac:dyDescent="0.25">
      <c r="A123" s="4" t="str">
        <f t="shared" si="5"/>
        <v/>
      </c>
      <c r="B123"/>
      <c r="C123"/>
      <c r="D123"/>
      <c r="E123"/>
      <c r="F123"/>
      <c r="G123"/>
      <c r="H123"/>
      <c r="I123"/>
      <c r="J123"/>
      <c r="K123"/>
    </row>
    <row r="124" spans="1:11" ht="17.25" customHeight="1" x14ac:dyDescent="0.25">
      <c r="A124" s="4" t="str">
        <f t="shared" si="5"/>
        <v/>
      </c>
      <c r="B124"/>
      <c r="C124"/>
      <c r="D124"/>
      <c r="E124"/>
      <c r="F124"/>
      <c r="G124"/>
      <c r="H124"/>
      <c r="I124"/>
      <c r="J124"/>
      <c r="K124"/>
    </row>
    <row r="125" spans="1:11" ht="28.5" customHeight="1" x14ac:dyDescent="0.25">
      <c r="A125" s="4" t="str">
        <f t="shared" si="5"/>
        <v/>
      </c>
      <c r="B125"/>
      <c r="C125"/>
      <c r="D125"/>
      <c r="E125"/>
      <c r="F125"/>
      <c r="G125"/>
      <c r="H125"/>
      <c r="I125"/>
      <c r="J125"/>
      <c r="K125"/>
    </row>
    <row r="126" spans="1:11" ht="21.95" customHeight="1" x14ac:dyDescent="0.25">
      <c r="A126" s="4" t="str">
        <f t="shared" si="5"/>
        <v/>
      </c>
      <c r="B126"/>
      <c r="C126"/>
      <c r="D126"/>
      <c r="E126"/>
      <c r="F126"/>
      <c r="G126"/>
      <c r="H126"/>
      <c r="I126"/>
      <c r="J126"/>
      <c r="K126"/>
    </row>
    <row r="127" spans="1:11" ht="17.25" customHeight="1" x14ac:dyDescent="0.25">
      <c r="A127" s="4" t="str">
        <f t="shared" si="5"/>
        <v/>
      </c>
      <c r="B127"/>
      <c r="C127"/>
      <c r="D127"/>
      <c r="E127"/>
      <c r="F127"/>
      <c r="G127"/>
      <c r="H127"/>
      <c r="I127"/>
      <c r="J127"/>
      <c r="K127"/>
    </row>
    <row r="128" spans="1:11" ht="17.25" customHeight="1" x14ac:dyDescent="0.25">
      <c r="A128" s="4" t="str">
        <f t="shared" si="5"/>
        <v/>
      </c>
      <c r="B128"/>
      <c r="C128"/>
      <c r="D128"/>
      <c r="E128"/>
      <c r="F128"/>
      <c r="G128"/>
      <c r="H128"/>
      <c r="I128"/>
      <c r="J128"/>
      <c r="K128"/>
    </row>
    <row r="129" spans="1:11" ht="17.25" customHeight="1" x14ac:dyDescent="0.25">
      <c r="A129" s="4" t="str">
        <f t="shared" si="5"/>
        <v/>
      </c>
      <c r="B129"/>
      <c r="C129"/>
      <c r="D129"/>
      <c r="E129"/>
      <c r="F129"/>
      <c r="G129"/>
      <c r="H129"/>
      <c r="I129"/>
      <c r="J129"/>
      <c r="K129"/>
    </row>
    <row r="130" spans="1:11" ht="17.25" customHeight="1" x14ac:dyDescent="0.25">
      <c r="A130" s="4" t="str">
        <f t="shared" si="5"/>
        <v/>
      </c>
      <c r="B130"/>
      <c r="C130"/>
      <c r="D130"/>
      <c r="E130"/>
      <c r="F130"/>
      <c r="G130"/>
      <c r="H130"/>
      <c r="I130"/>
      <c r="J130"/>
      <c r="K130"/>
    </row>
  </sheetData>
  <autoFilter ref="A7:K130"/>
  <mergeCells count="1">
    <mergeCell ref="D4:K4"/>
  </mergeCells>
  <conditionalFormatting sqref="G8:K17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&amp;L&amp;9&amp;K04-048&amp;D&amp;C&amp;9&amp;K04-047&amp;P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G1" zoomScale="90" zoomScaleNormal="90" workbookViewId="0">
      <selection activeCell="L58" sqref="L58"/>
    </sheetView>
  </sheetViews>
  <sheetFormatPr defaultRowHeight="21.95" customHeight="1" outlineLevelCol="1" x14ac:dyDescent="0.25"/>
  <cols>
    <col min="1" max="6" width="0" style="1" hidden="1" customWidth="1" outlineLevel="1"/>
    <col min="7" max="7" width="7.7109375" style="1" customWidth="1" collapsed="1"/>
    <col min="8" max="8" width="8.7109375" style="1" customWidth="1"/>
    <col min="9" max="9" width="50.7109375" style="1" customWidth="1"/>
    <col min="10" max="12" width="15.7109375" style="1" customWidth="1"/>
    <col min="13" max="13" width="7.7109375" style="1" customWidth="1"/>
    <col min="14" max="14" width="8.7109375" style="1" customWidth="1"/>
    <col min="15" max="16384" width="9.140625" style="1"/>
  </cols>
  <sheetData>
    <row r="1" spans="1:14" ht="15.95" customHeight="1" x14ac:dyDescent="0.25">
      <c r="G1" s="59" t="s">
        <v>161</v>
      </c>
      <c r="H1" s="59"/>
      <c r="I1" s="59"/>
      <c r="J1" s="59"/>
      <c r="K1" s="59"/>
      <c r="L1" s="59"/>
      <c r="M1" s="59"/>
      <c r="N1" s="59"/>
    </row>
    <row r="2" spans="1:14" ht="15.95" customHeight="1" x14ac:dyDescent="0.25">
      <c r="G2" s="75" t="s">
        <v>247</v>
      </c>
      <c r="H2" s="75"/>
      <c r="I2" s="75"/>
      <c r="J2" s="75"/>
      <c r="K2" s="75"/>
      <c r="L2" s="75"/>
      <c r="M2" s="75"/>
      <c r="N2" s="75"/>
    </row>
    <row r="3" spans="1:14" ht="15.95" customHeight="1" x14ac:dyDescent="0.25">
      <c r="G3" s="32"/>
      <c r="H3" s="32"/>
      <c r="I3" s="32"/>
      <c r="J3" s="32"/>
      <c r="K3" s="32"/>
      <c r="L3" s="32"/>
      <c r="M3" s="32"/>
      <c r="N3" s="32"/>
    </row>
    <row r="4" spans="1:14" ht="39.950000000000003" customHeight="1" x14ac:dyDescent="0.25">
      <c r="A4" s="13" t="s">
        <v>208</v>
      </c>
      <c r="B4" s="56" t="s">
        <v>189</v>
      </c>
      <c r="C4" s="56" t="s">
        <v>147</v>
      </c>
      <c r="D4" s="57" t="s">
        <v>58</v>
      </c>
      <c r="E4" s="56" t="s">
        <v>205</v>
      </c>
      <c r="F4" s="56" t="s">
        <v>206</v>
      </c>
      <c r="G4" s="19" t="s">
        <v>59</v>
      </c>
      <c r="H4" s="19" t="s">
        <v>58</v>
      </c>
      <c r="I4" s="19" t="s">
        <v>57</v>
      </c>
      <c r="J4" s="19" t="s">
        <v>204</v>
      </c>
      <c r="K4" s="19" t="s">
        <v>240</v>
      </c>
      <c r="L4" s="19" t="s">
        <v>241</v>
      </c>
      <c r="M4" s="19" t="s">
        <v>212</v>
      </c>
      <c r="N4" s="19" t="s">
        <v>246</v>
      </c>
    </row>
    <row r="5" spans="1:14" ht="12.95" customHeight="1" thickBot="1" x14ac:dyDescent="0.3">
      <c r="G5" s="33">
        <v>1</v>
      </c>
      <c r="H5" s="33">
        <v>2</v>
      </c>
      <c r="I5" s="33">
        <v>3</v>
      </c>
      <c r="J5" s="33">
        <v>4</v>
      </c>
      <c r="K5" s="33">
        <v>5</v>
      </c>
      <c r="L5" s="33">
        <v>6</v>
      </c>
      <c r="M5" s="33">
        <v>8</v>
      </c>
      <c r="N5" s="33">
        <v>7</v>
      </c>
    </row>
    <row r="6" spans="1:14" ht="27" customHeight="1" thickBot="1" x14ac:dyDescent="0.3">
      <c r="G6" s="34"/>
      <c r="H6" s="35"/>
      <c r="I6" s="36" t="s">
        <v>56</v>
      </c>
      <c r="J6" s="37">
        <f t="shared" ref="J6:K8" si="0">J7</f>
        <v>252298.02</v>
      </c>
      <c r="K6" s="37">
        <f t="shared" si="0"/>
        <v>654100</v>
      </c>
      <c r="L6" s="37">
        <f t="shared" ref="L6:L8" si="1">L7</f>
        <v>324105</v>
      </c>
      <c r="M6" s="37">
        <f>IF(K6&lt;&gt; 0,L6/K6,0)</f>
        <v>0.49549763033175354</v>
      </c>
      <c r="N6" s="37">
        <f>IF(J6&lt;&gt;0,L6/J6,"")</f>
        <v>1.2846117460612652</v>
      </c>
    </row>
    <row r="7" spans="1:14" ht="39.950000000000003" hidden="1" customHeight="1" x14ac:dyDescent="0.25">
      <c r="G7" s="38" t="s">
        <v>168</v>
      </c>
      <c r="H7" s="39" t="s">
        <v>169</v>
      </c>
      <c r="I7" s="40" t="s">
        <v>170</v>
      </c>
      <c r="J7" s="41">
        <f t="shared" si="0"/>
        <v>252298.02</v>
      </c>
      <c r="K7" s="41">
        <f t="shared" si="0"/>
        <v>654100</v>
      </c>
      <c r="L7" s="41">
        <f t="shared" si="1"/>
        <v>324105</v>
      </c>
      <c r="M7" s="41" t="e">
        <f>IF(#REF!&lt;&gt; 0,L7/#REF!,0)</f>
        <v>#REF!</v>
      </c>
      <c r="N7" s="41"/>
    </row>
    <row r="8" spans="1:14" ht="27" hidden="1" customHeight="1" x14ac:dyDescent="0.25">
      <c r="G8" s="17" t="s">
        <v>171</v>
      </c>
      <c r="H8" s="42" t="s">
        <v>172</v>
      </c>
      <c r="I8" s="15" t="s">
        <v>173</v>
      </c>
      <c r="J8" s="14">
        <f t="shared" si="0"/>
        <v>252298.02</v>
      </c>
      <c r="K8" s="14">
        <f t="shared" si="0"/>
        <v>654100</v>
      </c>
      <c r="L8" s="14">
        <f t="shared" si="1"/>
        <v>324105</v>
      </c>
      <c r="M8" s="14" t="e">
        <f>IF(#REF!&lt;&gt; 0,L8/#REF!,0)</f>
        <v>#REF!</v>
      </c>
      <c r="N8" s="14"/>
    </row>
    <row r="9" spans="1:14" ht="27" hidden="1" customHeight="1" x14ac:dyDescent="0.25">
      <c r="G9" s="43" t="s">
        <v>174</v>
      </c>
      <c r="H9" s="42" t="s">
        <v>175</v>
      </c>
      <c r="I9" s="15" t="s">
        <v>173</v>
      </c>
      <c r="J9" s="14">
        <f>J10+J13+J15+J17</f>
        <v>252298.02</v>
      </c>
      <c r="K9" s="14">
        <f>K10+K13+K15+K17</f>
        <v>654100</v>
      </c>
      <c r="L9" s="14">
        <f t="shared" ref="L9" si="2">L10+L13+L15+L17</f>
        <v>324105</v>
      </c>
      <c r="M9" s="14" t="e">
        <f>IF(#REF!&lt;&gt; 0,L9/#REF!,0)</f>
        <v>#REF!</v>
      </c>
      <c r="N9" s="14"/>
    </row>
    <row r="10" spans="1:14" ht="27.95" customHeight="1" x14ac:dyDescent="0.25">
      <c r="G10" s="17" t="s">
        <v>147</v>
      </c>
      <c r="H10" s="42" t="s">
        <v>176</v>
      </c>
      <c r="I10" s="15" t="s">
        <v>177</v>
      </c>
      <c r="J10" s="14">
        <f>SUM(J11:J12)</f>
        <v>245860</v>
      </c>
      <c r="K10" s="14">
        <f>SUM(K11:K12)</f>
        <v>654100</v>
      </c>
      <c r="L10" s="14">
        <f t="shared" ref="L10" si="3">SUM(L11:L12)</f>
        <v>324000</v>
      </c>
      <c r="M10" s="14">
        <f t="shared" ref="M10:M57" si="4">IF(K10&lt;&gt; 0,L10/K10,0)</f>
        <v>0.49533710441828466</v>
      </c>
      <c r="N10" s="14">
        <f t="shared" ref="N10:N57" si="5">IF(J10&lt;&gt;0,L10/J10,"")</f>
        <v>1.3178231513869683</v>
      </c>
    </row>
    <row r="11" spans="1:14" ht="21.95" customHeight="1" x14ac:dyDescent="0.25">
      <c r="A11" s="1" t="s">
        <v>209</v>
      </c>
      <c r="C11" s="1">
        <v>11</v>
      </c>
      <c r="D11" s="58" t="str">
        <f>H11</f>
        <v>6711</v>
      </c>
      <c r="E11" s="1" t="str">
        <f>LEFT(D11,1)</f>
        <v>6</v>
      </c>
      <c r="F11" s="1" t="str">
        <f>LEFT(D11,2)</f>
        <v>67</v>
      </c>
      <c r="G11" s="4">
        <v>1</v>
      </c>
      <c r="H11" s="3" t="s">
        <v>55</v>
      </c>
      <c r="I11" s="13" t="s">
        <v>178</v>
      </c>
      <c r="J11" s="2">
        <v>245860</v>
      </c>
      <c r="K11" s="2">
        <v>649100</v>
      </c>
      <c r="L11" s="2">
        <v>324000</v>
      </c>
      <c r="M11" s="2">
        <f t="shared" si="4"/>
        <v>0.49915267293175164</v>
      </c>
      <c r="N11" s="2">
        <f t="shared" si="5"/>
        <v>1.3178231513869683</v>
      </c>
    </row>
    <row r="12" spans="1:14" ht="21.95" customHeight="1" x14ac:dyDescent="0.25">
      <c r="A12" s="1" t="s">
        <v>209</v>
      </c>
      <c r="C12" s="1">
        <v>11</v>
      </c>
      <c r="D12" s="58" t="str">
        <f>H12</f>
        <v>6712</v>
      </c>
      <c r="E12" s="1" t="str">
        <f>LEFT(D12,1)</f>
        <v>6</v>
      </c>
      <c r="F12" s="1" t="str">
        <f>LEFT(D12,2)</f>
        <v>67</v>
      </c>
      <c r="G12" s="4">
        <v>2</v>
      </c>
      <c r="H12" s="3" t="s">
        <v>53</v>
      </c>
      <c r="I12" s="13" t="s">
        <v>179</v>
      </c>
      <c r="J12" s="2"/>
      <c r="K12" s="2">
        <v>5000</v>
      </c>
      <c r="L12" s="2"/>
      <c r="M12" s="2">
        <f t="shared" si="4"/>
        <v>0</v>
      </c>
      <c r="N12" s="2" t="str">
        <f t="shared" si="5"/>
        <v/>
      </c>
    </row>
    <row r="13" spans="1:14" ht="27.95" customHeight="1" x14ac:dyDescent="0.25">
      <c r="G13" s="17" t="s">
        <v>147</v>
      </c>
      <c r="H13" s="42" t="s">
        <v>180</v>
      </c>
      <c r="I13" s="15" t="s">
        <v>181</v>
      </c>
      <c r="J13" s="14">
        <f>J14</f>
        <v>0</v>
      </c>
      <c r="K13" s="14">
        <f>K14</f>
        <v>0</v>
      </c>
      <c r="L13" s="14">
        <f t="shared" ref="L13" si="6">L14</f>
        <v>0</v>
      </c>
      <c r="M13" s="14">
        <f t="shared" si="4"/>
        <v>0</v>
      </c>
      <c r="N13" s="14" t="str">
        <f t="shared" si="5"/>
        <v/>
      </c>
    </row>
    <row r="14" spans="1:14" ht="21.95" customHeight="1" x14ac:dyDescent="0.25">
      <c r="A14" s="1" t="s">
        <v>209</v>
      </c>
      <c r="C14" s="1">
        <v>31</v>
      </c>
      <c r="D14" s="58" t="str">
        <f>H14</f>
        <v>6413</v>
      </c>
      <c r="E14" s="1" t="str">
        <f>LEFT(D14,1)</f>
        <v>6</v>
      </c>
      <c r="F14" s="1" t="str">
        <f>LEFT(D14,2)</f>
        <v>64</v>
      </c>
      <c r="G14" s="4">
        <v>1</v>
      </c>
      <c r="H14" s="3" t="s">
        <v>52</v>
      </c>
      <c r="I14" s="13" t="s">
        <v>182</v>
      </c>
      <c r="J14" s="2">
        <v>0</v>
      </c>
      <c r="K14" s="2"/>
      <c r="L14" s="2"/>
      <c r="M14" s="2">
        <f t="shared" si="4"/>
        <v>0</v>
      </c>
      <c r="N14" s="2" t="str">
        <f t="shared" si="5"/>
        <v/>
      </c>
    </row>
    <row r="15" spans="1:14" ht="27.95" customHeight="1" x14ac:dyDescent="0.25">
      <c r="G15" s="17" t="s">
        <v>147</v>
      </c>
      <c r="H15" s="42" t="s">
        <v>183</v>
      </c>
      <c r="I15" s="15" t="s">
        <v>184</v>
      </c>
      <c r="J15" s="14">
        <f>J16</f>
        <v>0</v>
      </c>
      <c r="K15" s="14">
        <f>K16</f>
        <v>0</v>
      </c>
      <c r="L15" s="14">
        <f t="shared" ref="L15" si="7">L16</f>
        <v>0</v>
      </c>
      <c r="M15" s="14">
        <f t="shared" si="4"/>
        <v>0</v>
      </c>
      <c r="N15" s="14" t="str">
        <f t="shared" si="5"/>
        <v/>
      </c>
    </row>
    <row r="16" spans="1:14" ht="21.95" customHeight="1" x14ac:dyDescent="0.25">
      <c r="A16" s="1" t="s">
        <v>209</v>
      </c>
      <c r="C16" s="1">
        <v>56</v>
      </c>
      <c r="D16" s="58" t="str">
        <f>H16</f>
        <v>6393</v>
      </c>
      <c r="E16" s="1" t="str">
        <f>LEFT(D16,1)</f>
        <v>6</v>
      </c>
      <c r="F16" s="1" t="str">
        <f>LEFT(D16,2)</f>
        <v>63</v>
      </c>
      <c r="G16" s="4">
        <v>1</v>
      </c>
      <c r="H16" s="3" t="s">
        <v>185</v>
      </c>
      <c r="I16" s="13" t="s">
        <v>186</v>
      </c>
      <c r="J16" s="2"/>
      <c r="K16" s="2">
        <v>0</v>
      </c>
      <c r="L16" s="2"/>
      <c r="M16" s="2">
        <f t="shared" si="4"/>
        <v>0</v>
      </c>
      <c r="N16" s="2" t="str">
        <f t="shared" si="5"/>
        <v/>
      </c>
    </row>
    <row r="17" spans="1:14" ht="27.95" customHeight="1" x14ac:dyDescent="0.25">
      <c r="G17" s="17" t="s">
        <v>147</v>
      </c>
      <c r="H17" s="42" t="s">
        <v>187</v>
      </c>
      <c r="I17" s="15" t="s">
        <v>188</v>
      </c>
      <c r="J17" s="14">
        <f>J18</f>
        <v>6438.02</v>
      </c>
      <c r="K17" s="14">
        <f>K18</f>
        <v>0</v>
      </c>
      <c r="L17" s="14">
        <f t="shared" ref="L17" si="8">L18</f>
        <v>105</v>
      </c>
      <c r="M17" s="14">
        <f t="shared" si="4"/>
        <v>0</v>
      </c>
      <c r="N17" s="14">
        <f t="shared" si="5"/>
        <v>1.6309362195209086E-2</v>
      </c>
    </row>
    <row r="18" spans="1:14" ht="21.95" customHeight="1" thickBot="1" x14ac:dyDescent="0.3">
      <c r="A18" s="1" t="s">
        <v>209</v>
      </c>
      <c r="C18" s="1">
        <v>61</v>
      </c>
      <c r="D18" s="58" t="str">
        <f>H18</f>
        <v>6631</v>
      </c>
      <c r="E18" s="1" t="str">
        <f>LEFT(D18,1)</f>
        <v>6</v>
      </c>
      <c r="F18" s="1" t="str">
        <f>LEFT(D18,2)</f>
        <v>66</v>
      </c>
      <c r="G18" s="4">
        <v>1</v>
      </c>
      <c r="H18" s="3" t="s">
        <v>67</v>
      </c>
      <c r="I18" s="13" t="s">
        <v>68</v>
      </c>
      <c r="J18" s="2">
        <v>6438.02</v>
      </c>
      <c r="K18" s="2">
        <v>0</v>
      </c>
      <c r="L18" s="2">
        <v>105</v>
      </c>
      <c r="M18" s="2">
        <f t="shared" si="4"/>
        <v>0</v>
      </c>
      <c r="N18" s="2">
        <f t="shared" si="5"/>
        <v>1.6309362195209086E-2</v>
      </c>
    </row>
    <row r="19" spans="1:14" ht="27" customHeight="1" thickBot="1" x14ac:dyDescent="0.3">
      <c r="G19" s="34"/>
      <c r="H19" s="35"/>
      <c r="I19" s="36" t="s">
        <v>41</v>
      </c>
      <c r="J19" s="37">
        <f>J20</f>
        <v>199912.15000000002</v>
      </c>
      <c r="K19" s="37">
        <f>K20</f>
        <v>654100</v>
      </c>
      <c r="L19" s="37">
        <f t="shared" ref="L19" si="9">L20</f>
        <v>298313.98</v>
      </c>
      <c r="M19" s="37">
        <f t="shared" si="4"/>
        <v>0.45606784895275948</v>
      </c>
      <c r="N19" s="37">
        <f t="shared" si="5"/>
        <v>1.4922253599893751</v>
      </c>
    </row>
    <row r="20" spans="1:14" ht="27" customHeight="1" x14ac:dyDescent="0.25">
      <c r="G20" s="44" t="s">
        <v>189</v>
      </c>
      <c r="H20" s="45" t="s">
        <v>119</v>
      </c>
      <c r="I20" s="46" t="s">
        <v>190</v>
      </c>
      <c r="J20" s="47">
        <f>J21+J24</f>
        <v>199912.15000000002</v>
      </c>
      <c r="K20" s="47">
        <f>K21+K24</f>
        <v>654100</v>
      </c>
      <c r="L20" s="47">
        <f>L24+L21</f>
        <v>298313.98</v>
      </c>
      <c r="M20" s="47">
        <f t="shared" si="4"/>
        <v>0.45606784895275948</v>
      </c>
      <c r="N20" s="47">
        <f t="shared" si="5"/>
        <v>1.4922253599893751</v>
      </c>
    </row>
    <row r="21" spans="1:14" ht="27" customHeight="1" x14ac:dyDescent="0.25">
      <c r="G21" s="17" t="s">
        <v>191</v>
      </c>
      <c r="H21" s="17" t="s">
        <v>192</v>
      </c>
      <c r="I21" s="15" t="s">
        <v>193</v>
      </c>
      <c r="J21" s="14">
        <f t="shared" ref="J21:L21" si="10">J22</f>
        <v>0</v>
      </c>
      <c r="K21" s="14">
        <f t="shared" si="10"/>
        <v>0</v>
      </c>
      <c r="L21" s="14">
        <f t="shared" si="10"/>
        <v>0</v>
      </c>
      <c r="M21" s="14">
        <f t="shared" si="4"/>
        <v>0</v>
      </c>
      <c r="N21" s="14" t="str">
        <f t="shared" si="5"/>
        <v/>
      </c>
    </row>
    <row r="22" spans="1:14" ht="27" customHeight="1" x14ac:dyDescent="0.25">
      <c r="G22" s="17" t="s">
        <v>147</v>
      </c>
      <c r="H22" s="42" t="s">
        <v>183</v>
      </c>
      <c r="I22" s="15" t="s">
        <v>184</v>
      </c>
      <c r="J22" s="14">
        <f>SUM(J23:J23)</f>
        <v>0</v>
      </c>
      <c r="K22" s="14">
        <f>SUM(K23:K23)</f>
        <v>0</v>
      </c>
      <c r="L22" s="14">
        <f>SUM(L23:L23)</f>
        <v>0</v>
      </c>
      <c r="M22" s="14">
        <f t="shared" si="4"/>
        <v>0</v>
      </c>
      <c r="N22" s="14" t="str">
        <f t="shared" si="5"/>
        <v/>
      </c>
    </row>
    <row r="23" spans="1:14" ht="21.95" customHeight="1" x14ac:dyDescent="0.25">
      <c r="A23" s="1" t="s">
        <v>207</v>
      </c>
      <c r="B23" s="1" t="s">
        <v>192</v>
      </c>
      <c r="C23" s="1">
        <v>56</v>
      </c>
      <c r="D23" s="58">
        <f>H23</f>
        <v>3239</v>
      </c>
      <c r="E23" s="1" t="str">
        <f>LEFT(D23,1)</f>
        <v>3</v>
      </c>
      <c r="F23" s="1" t="str">
        <f>LEFT(D23,2)</f>
        <v>32</v>
      </c>
      <c r="G23" s="4">
        <v>1</v>
      </c>
      <c r="H23" s="3">
        <v>3239</v>
      </c>
      <c r="I23" s="1" t="s">
        <v>9</v>
      </c>
      <c r="J23" s="2"/>
      <c r="K23" s="2">
        <v>0</v>
      </c>
      <c r="L23" s="2"/>
      <c r="M23" s="2">
        <f t="shared" si="4"/>
        <v>0</v>
      </c>
      <c r="N23" s="2" t="str">
        <f t="shared" si="5"/>
        <v/>
      </c>
    </row>
    <row r="24" spans="1:14" ht="27.95" customHeight="1" x14ac:dyDescent="0.25">
      <c r="G24" s="17" t="s">
        <v>5</v>
      </c>
      <c r="H24" s="42" t="s">
        <v>194</v>
      </c>
      <c r="I24" s="15" t="s">
        <v>195</v>
      </c>
      <c r="J24" s="14">
        <f>J25+J53</f>
        <v>199912.15000000002</v>
      </c>
      <c r="K24" s="14">
        <f>K25+K53</f>
        <v>654100</v>
      </c>
      <c r="L24" s="14">
        <f>L25+L53</f>
        <v>298313.98</v>
      </c>
      <c r="M24" s="14">
        <f t="shared" si="4"/>
        <v>0.45606784895275948</v>
      </c>
      <c r="N24" s="14">
        <f t="shared" si="5"/>
        <v>1.4922253599893751</v>
      </c>
    </row>
    <row r="25" spans="1:14" ht="27.95" customHeight="1" x14ac:dyDescent="0.25">
      <c r="G25" s="17" t="s">
        <v>147</v>
      </c>
      <c r="H25" s="42" t="s">
        <v>176</v>
      </c>
      <c r="I25" s="15" t="s">
        <v>177</v>
      </c>
      <c r="J25" s="14">
        <f>SUM(J26:J52)</f>
        <v>199912.15000000002</v>
      </c>
      <c r="K25" s="14">
        <f>SUM(K26:K52)</f>
        <v>654100</v>
      </c>
      <c r="L25" s="14">
        <f t="shared" ref="L25" si="11">SUM(L26:L52)</f>
        <v>298313.98</v>
      </c>
      <c r="M25" s="14">
        <f t="shared" si="4"/>
        <v>0.45606784895275948</v>
      </c>
      <c r="N25" s="14">
        <f t="shared" si="5"/>
        <v>1.4922253599893751</v>
      </c>
    </row>
    <row r="26" spans="1:14" ht="18" customHeight="1" x14ac:dyDescent="0.25">
      <c r="A26" s="1" t="s">
        <v>207</v>
      </c>
      <c r="B26" s="1" t="s">
        <v>194</v>
      </c>
      <c r="C26" s="1">
        <v>11</v>
      </c>
      <c r="D26" s="58">
        <f>H26</f>
        <v>3111</v>
      </c>
      <c r="E26" s="1" t="str">
        <f>LEFT(D26,1)</f>
        <v>3</v>
      </c>
      <c r="F26" s="1" t="str">
        <f>LEFT(D26,2)</f>
        <v>31</v>
      </c>
      <c r="G26" s="4" t="s">
        <v>39</v>
      </c>
      <c r="H26" s="3">
        <v>3111</v>
      </c>
      <c r="I26" s="1" t="s">
        <v>38</v>
      </c>
      <c r="J26" s="2">
        <v>144156.12</v>
      </c>
      <c r="K26" s="2">
        <v>423300</v>
      </c>
      <c r="L26" s="2">
        <v>215971.87</v>
      </c>
      <c r="M26" s="2">
        <f t="shared" si="4"/>
        <v>0.51020994566501299</v>
      </c>
      <c r="N26" s="2">
        <f t="shared" si="5"/>
        <v>1.498180375553948</v>
      </c>
    </row>
    <row r="27" spans="1:14" ht="18" customHeight="1" x14ac:dyDescent="0.25">
      <c r="A27" s="1" t="s">
        <v>207</v>
      </c>
      <c r="B27" s="1" t="s">
        <v>194</v>
      </c>
      <c r="C27" s="1">
        <v>11</v>
      </c>
      <c r="D27" s="58">
        <f t="shared" ref="D27:D52" si="12">H27</f>
        <v>3121</v>
      </c>
      <c r="E27" s="1" t="str">
        <f t="shared" ref="E27:E52" si="13">LEFT(D27,1)</f>
        <v>3</v>
      </c>
      <c r="F27" s="1" t="str">
        <f t="shared" ref="F27:F52" si="14">LEFT(D27,2)</f>
        <v>31</v>
      </c>
      <c r="G27" s="4">
        <v>2</v>
      </c>
      <c r="H27" s="3">
        <v>3121</v>
      </c>
      <c r="I27" s="1" t="s">
        <v>37</v>
      </c>
      <c r="J27" s="2">
        <v>9045.58</v>
      </c>
      <c r="K27" s="2">
        <v>32000</v>
      </c>
      <c r="L27" s="2">
        <v>13378.87</v>
      </c>
      <c r="M27" s="2">
        <f t="shared" si="4"/>
        <v>0.41808968750000003</v>
      </c>
      <c r="N27" s="2">
        <f t="shared" si="5"/>
        <v>1.4790505418115809</v>
      </c>
    </row>
    <row r="28" spans="1:14" ht="18" customHeight="1" x14ac:dyDescent="0.25">
      <c r="A28" s="1" t="s">
        <v>207</v>
      </c>
      <c r="B28" s="1" t="s">
        <v>194</v>
      </c>
      <c r="C28" s="1">
        <v>11</v>
      </c>
      <c r="D28" s="58">
        <f t="shared" si="12"/>
        <v>3132</v>
      </c>
      <c r="E28" s="1" t="str">
        <f t="shared" si="13"/>
        <v>3</v>
      </c>
      <c r="F28" s="1" t="str">
        <f t="shared" si="14"/>
        <v>31</v>
      </c>
      <c r="G28" s="4">
        <v>3</v>
      </c>
      <c r="H28" s="3">
        <v>3132</v>
      </c>
      <c r="I28" s="1" t="s">
        <v>36</v>
      </c>
      <c r="J28" s="2">
        <v>23785.84</v>
      </c>
      <c r="K28" s="2">
        <v>69900</v>
      </c>
      <c r="L28" s="2">
        <v>35635.379999999997</v>
      </c>
      <c r="M28" s="2">
        <f t="shared" si="4"/>
        <v>0.50980515021459227</v>
      </c>
      <c r="N28" s="2">
        <f t="shared" si="5"/>
        <v>1.4981762258553828</v>
      </c>
    </row>
    <row r="29" spans="1:14" ht="18" customHeight="1" x14ac:dyDescent="0.25">
      <c r="A29" s="1" t="s">
        <v>207</v>
      </c>
      <c r="B29" s="1" t="s">
        <v>194</v>
      </c>
      <c r="C29" s="1">
        <v>11</v>
      </c>
      <c r="D29" s="58">
        <f t="shared" si="12"/>
        <v>3211</v>
      </c>
      <c r="E29" s="1" t="str">
        <f t="shared" si="13"/>
        <v>3</v>
      </c>
      <c r="F29" s="1" t="str">
        <f t="shared" si="14"/>
        <v>32</v>
      </c>
      <c r="G29" s="4">
        <v>4</v>
      </c>
      <c r="H29" s="3">
        <v>3211</v>
      </c>
      <c r="I29" s="1" t="s">
        <v>20</v>
      </c>
      <c r="J29" s="2">
        <v>63</v>
      </c>
      <c r="K29" s="2">
        <v>3000</v>
      </c>
      <c r="L29" s="2">
        <v>397.5</v>
      </c>
      <c r="M29" s="2">
        <f t="shared" si="4"/>
        <v>0.13250000000000001</v>
      </c>
      <c r="N29" s="2">
        <f t="shared" si="5"/>
        <v>6.3095238095238093</v>
      </c>
    </row>
    <row r="30" spans="1:14" ht="18" customHeight="1" x14ac:dyDescent="0.25">
      <c r="A30" s="1" t="s">
        <v>207</v>
      </c>
      <c r="B30" s="1" t="s">
        <v>194</v>
      </c>
      <c r="C30" s="1">
        <v>11</v>
      </c>
      <c r="D30" s="58">
        <f t="shared" si="12"/>
        <v>3212</v>
      </c>
      <c r="E30" s="1" t="str">
        <f t="shared" si="13"/>
        <v>3</v>
      </c>
      <c r="F30" s="1" t="str">
        <f t="shared" si="14"/>
        <v>32</v>
      </c>
      <c r="G30" s="4">
        <v>5</v>
      </c>
      <c r="H30" s="3">
        <v>3212</v>
      </c>
      <c r="I30" s="1" t="s">
        <v>35</v>
      </c>
      <c r="J30" s="2">
        <v>2819.02</v>
      </c>
      <c r="K30" s="2">
        <v>7500</v>
      </c>
      <c r="L30" s="2">
        <v>3009.87</v>
      </c>
      <c r="M30" s="2">
        <f t="shared" si="4"/>
        <v>0.40131600000000001</v>
      </c>
      <c r="N30" s="2">
        <f t="shared" si="5"/>
        <v>1.0677008322040993</v>
      </c>
    </row>
    <row r="31" spans="1:14" ht="18" customHeight="1" x14ac:dyDescent="0.25">
      <c r="A31" s="1" t="s">
        <v>207</v>
      </c>
      <c r="B31" s="1" t="s">
        <v>194</v>
      </c>
      <c r="C31" s="1">
        <v>11</v>
      </c>
      <c r="D31" s="58">
        <f t="shared" si="12"/>
        <v>3213</v>
      </c>
      <c r="E31" s="1" t="str">
        <f t="shared" si="13"/>
        <v>3</v>
      </c>
      <c r="F31" s="1" t="str">
        <f t="shared" si="14"/>
        <v>32</v>
      </c>
      <c r="G31" s="4">
        <v>6</v>
      </c>
      <c r="H31" s="3">
        <v>3213</v>
      </c>
      <c r="I31" s="1" t="s">
        <v>34</v>
      </c>
      <c r="J31" s="2">
        <v>887</v>
      </c>
      <c r="K31" s="2">
        <v>6000</v>
      </c>
      <c r="L31" s="2">
        <v>843.75</v>
      </c>
      <c r="M31" s="2">
        <f t="shared" si="4"/>
        <v>0.140625</v>
      </c>
      <c r="N31" s="2">
        <f t="shared" si="5"/>
        <v>0.95124013528748586</v>
      </c>
    </row>
    <row r="32" spans="1:14" ht="18" customHeight="1" x14ac:dyDescent="0.25">
      <c r="A32" s="1" t="s">
        <v>207</v>
      </c>
      <c r="B32" s="1" t="s">
        <v>194</v>
      </c>
      <c r="C32" s="1">
        <v>11</v>
      </c>
      <c r="D32" s="58">
        <f t="shared" si="12"/>
        <v>3221</v>
      </c>
      <c r="E32" s="1" t="str">
        <f t="shared" si="13"/>
        <v>3</v>
      </c>
      <c r="F32" s="1" t="str">
        <f t="shared" si="14"/>
        <v>32</v>
      </c>
      <c r="G32" s="4">
        <v>7</v>
      </c>
      <c r="H32" s="3">
        <v>3221</v>
      </c>
      <c r="I32" s="1" t="s">
        <v>33</v>
      </c>
      <c r="J32" s="2">
        <v>1355.99</v>
      </c>
      <c r="K32" s="2">
        <v>5000</v>
      </c>
      <c r="L32" s="2">
        <v>1431.53</v>
      </c>
      <c r="M32" s="2">
        <f t="shared" si="4"/>
        <v>0.286306</v>
      </c>
      <c r="N32" s="2">
        <f t="shared" si="5"/>
        <v>1.0557083754304972</v>
      </c>
    </row>
    <row r="33" spans="1:14" ht="18" customHeight="1" x14ac:dyDescent="0.25">
      <c r="A33" s="1" t="s">
        <v>207</v>
      </c>
      <c r="B33" s="1" t="s">
        <v>194</v>
      </c>
      <c r="C33" s="1">
        <v>11</v>
      </c>
      <c r="D33" s="58">
        <f t="shared" si="12"/>
        <v>3223</v>
      </c>
      <c r="E33" s="1" t="str">
        <f t="shared" si="13"/>
        <v>3</v>
      </c>
      <c r="F33" s="1" t="str">
        <f t="shared" si="14"/>
        <v>32</v>
      </c>
      <c r="G33" s="4">
        <v>8</v>
      </c>
      <c r="H33" s="3">
        <v>3223</v>
      </c>
      <c r="I33" s="1" t="s">
        <v>17</v>
      </c>
      <c r="J33" s="2">
        <v>957.06</v>
      </c>
      <c r="K33" s="2">
        <v>9000</v>
      </c>
      <c r="L33" s="2">
        <v>1964.27</v>
      </c>
      <c r="M33" s="2">
        <f t="shared" si="4"/>
        <v>0.21825222222222221</v>
      </c>
      <c r="N33" s="2">
        <f t="shared" si="5"/>
        <v>2.0524000585125282</v>
      </c>
    </row>
    <row r="34" spans="1:14" ht="18" customHeight="1" x14ac:dyDescent="0.25">
      <c r="A34" s="1" t="s">
        <v>207</v>
      </c>
      <c r="B34" s="1" t="s">
        <v>194</v>
      </c>
      <c r="C34" s="1">
        <v>11</v>
      </c>
      <c r="D34" s="58">
        <f t="shared" si="12"/>
        <v>3224</v>
      </c>
      <c r="E34" s="1" t="str">
        <f t="shared" si="13"/>
        <v>3</v>
      </c>
      <c r="F34" s="1" t="str">
        <f t="shared" si="14"/>
        <v>32</v>
      </c>
      <c r="G34" s="4">
        <v>9</v>
      </c>
      <c r="H34" s="3">
        <v>3224</v>
      </c>
      <c r="I34" s="1" t="s">
        <v>32</v>
      </c>
      <c r="J34" s="2">
        <v>13.88</v>
      </c>
      <c r="K34" s="2">
        <v>2000</v>
      </c>
      <c r="L34" s="2">
        <v>262.26</v>
      </c>
      <c r="M34" s="2">
        <f t="shared" si="4"/>
        <v>0.13113</v>
      </c>
      <c r="N34" s="2">
        <f t="shared" si="5"/>
        <v>18.894812680115272</v>
      </c>
    </row>
    <row r="35" spans="1:14" ht="18" customHeight="1" x14ac:dyDescent="0.25">
      <c r="A35" s="1" t="s">
        <v>207</v>
      </c>
      <c r="B35" s="1" t="s">
        <v>194</v>
      </c>
      <c r="C35" s="1">
        <v>11</v>
      </c>
      <c r="D35" s="58">
        <f t="shared" si="12"/>
        <v>3225</v>
      </c>
      <c r="E35" s="1" t="str">
        <f t="shared" si="13"/>
        <v>3</v>
      </c>
      <c r="F35" s="1" t="str">
        <f t="shared" si="14"/>
        <v>32</v>
      </c>
      <c r="G35" s="4">
        <v>10</v>
      </c>
      <c r="H35" s="3">
        <v>3225</v>
      </c>
      <c r="I35" s="1" t="s">
        <v>16</v>
      </c>
      <c r="J35" s="2">
        <v>163</v>
      </c>
      <c r="K35" s="2">
        <v>3000</v>
      </c>
      <c r="L35" s="2">
        <v>0</v>
      </c>
      <c r="M35" s="2">
        <f t="shared" si="4"/>
        <v>0</v>
      </c>
      <c r="N35" s="2">
        <f t="shared" si="5"/>
        <v>0</v>
      </c>
    </row>
    <row r="36" spans="1:14" ht="18" customHeight="1" x14ac:dyDescent="0.25">
      <c r="A36" s="1" t="s">
        <v>207</v>
      </c>
      <c r="B36" s="1" t="s">
        <v>194</v>
      </c>
      <c r="C36" s="1">
        <v>11</v>
      </c>
      <c r="D36" s="58">
        <f t="shared" si="12"/>
        <v>3231</v>
      </c>
      <c r="E36" s="1" t="str">
        <f t="shared" si="13"/>
        <v>3</v>
      </c>
      <c r="F36" s="1" t="str">
        <f t="shared" si="14"/>
        <v>32</v>
      </c>
      <c r="G36" s="4">
        <v>11</v>
      </c>
      <c r="H36" s="3">
        <v>3231</v>
      </c>
      <c r="I36" s="1" t="s">
        <v>15</v>
      </c>
      <c r="J36" s="2">
        <v>1000.7</v>
      </c>
      <c r="K36" s="2">
        <v>5000</v>
      </c>
      <c r="L36" s="2">
        <v>1316.56</v>
      </c>
      <c r="M36" s="2">
        <f t="shared" si="4"/>
        <v>0.26331199999999999</v>
      </c>
      <c r="N36" s="2">
        <f t="shared" si="5"/>
        <v>1.3156390526631356</v>
      </c>
    </row>
    <row r="37" spans="1:14" ht="18" customHeight="1" x14ac:dyDescent="0.25">
      <c r="A37" s="1" t="s">
        <v>207</v>
      </c>
      <c r="B37" s="1" t="s">
        <v>194</v>
      </c>
      <c r="C37" s="1">
        <v>11</v>
      </c>
      <c r="D37" s="58">
        <f t="shared" si="12"/>
        <v>3232</v>
      </c>
      <c r="E37" s="1" t="str">
        <f t="shared" si="13"/>
        <v>3</v>
      </c>
      <c r="F37" s="1" t="str">
        <f t="shared" si="14"/>
        <v>32</v>
      </c>
      <c r="G37" s="4">
        <v>12</v>
      </c>
      <c r="H37" s="3">
        <v>3232</v>
      </c>
      <c r="I37" s="1" t="s">
        <v>31</v>
      </c>
      <c r="J37" s="2">
        <v>1696.04</v>
      </c>
      <c r="K37" s="2">
        <v>4000</v>
      </c>
      <c r="L37" s="2">
        <v>931.69</v>
      </c>
      <c r="M37" s="2">
        <f t="shared" si="4"/>
        <v>0.2329225</v>
      </c>
      <c r="N37" s="2">
        <f t="shared" si="5"/>
        <v>0.5493325629112521</v>
      </c>
    </row>
    <row r="38" spans="1:14" ht="18" customHeight="1" x14ac:dyDescent="0.25">
      <c r="A38" s="1" t="s">
        <v>207</v>
      </c>
      <c r="B38" s="1" t="s">
        <v>194</v>
      </c>
      <c r="C38" s="1">
        <v>11</v>
      </c>
      <c r="D38" s="58">
        <f t="shared" si="12"/>
        <v>3233</v>
      </c>
      <c r="E38" s="1" t="str">
        <f t="shared" si="13"/>
        <v>3</v>
      </c>
      <c r="F38" s="1" t="str">
        <f t="shared" si="14"/>
        <v>32</v>
      </c>
      <c r="G38" s="4">
        <v>13</v>
      </c>
      <c r="H38" s="3">
        <v>3233</v>
      </c>
      <c r="I38" s="1" t="s">
        <v>14</v>
      </c>
      <c r="J38" s="2">
        <v>0</v>
      </c>
      <c r="K38" s="2">
        <v>3000</v>
      </c>
      <c r="L38" s="2">
        <v>2810</v>
      </c>
      <c r="M38" s="2">
        <f t="shared" si="4"/>
        <v>0.93666666666666665</v>
      </c>
      <c r="N38" s="2" t="str">
        <f t="shared" si="5"/>
        <v/>
      </c>
    </row>
    <row r="39" spans="1:14" ht="18" customHeight="1" x14ac:dyDescent="0.25">
      <c r="A39" s="1" t="s">
        <v>207</v>
      </c>
      <c r="B39" s="1" t="s">
        <v>194</v>
      </c>
      <c r="C39" s="1">
        <v>11</v>
      </c>
      <c r="D39" s="58">
        <f t="shared" si="12"/>
        <v>3234</v>
      </c>
      <c r="E39" s="1" t="str">
        <f t="shared" si="13"/>
        <v>3</v>
      </c>
      <c r="F39" s="1" t="str">
        <f t="shared" si="14"/>
        <v>32</v>
      </c>
      <c r="G39" s="4">
        <v>14</v>
      </c>
      <c r="H39" s="3">
        <v>3234</v>
      </c>
      <c r="I39" s="1" t="s">
        <v>30</v>
      </c>
      <c r="J39" s="2">
        <v>1325.39</v>
      </c>
      <c r="K39" s="2">
        <v>8600</v>
      </c>
      <c r="L39" s="2">
        <v>2493.88</v>
      </c>
      <c r="M39" s="2">
        <f t="shared" si="4"/>
        <v>0.2899860465116279</v>
      </c>
      <c r="N39" s="2">
        <f t="shared" si="5"/>
        <v>1.8816197496585909</v>
      </c>
    </row>
    <row r="40" spans="1:14" ht="18" customHeight="1" x14ac:dyDescent="0.25">
      <c r="A40" s="1" t="s">
        <v>207</v>
      </c>
      <c r="B40" s="1" t="s">
        <v>194</v>
      </c>
      <c r="C40" s="1">
        <v>11</v>
      </c>
      <c r="D40" s="58" t="str">
        <f t="shared" ref="D40" si="15">H40</f>
        <v>3235</v>
      </c>
      <c r="E40" s="1" t="str">
        <f t="shared" ref="E40" si="16">LEFT(D40,1)</f>
        <v>3</v>
      </c>
      <c r="F40" s="1" t="str">
        <f t="shared" ref="F40" si="17">LEFT(D40,2)</f>
        <v>32</v>
      </c>
      <c r="G40" s="4">
        <v>14</v>
      </c>
      <c r="H40" s="3" t="s">
        <v>13</v>
      </c>
      <c r="I40" s="1" t="s">
        <v>12</v>
      </c>
      <c r="J40" s="2">
        <v>0</v>
      </c>
      <c r="K40" s="2">
        <v>3000</v>
      </c>
      <c r="L40" s="2">
        <v>2457</v>
      </c>
      <c r="M40" s="2">
        <f t="shared" ref="M40" si="18">IF(K40&lt;&gt; 0,L40/K40,0)</f>
        <v>0.81899999999999995</v>
      </c>
      <c r="N40" s="2" t="str">
        <f t="shared" ref="N40" si="19">IF(J40&lt;&gt;0,L40/J40,"")</f>
        <v/>
      </c>
    </row>
    <row r="41" spans="1:14" ht="18" customHeight="1" x14ac:dyDescent="0.25">
      <c r="A41" s="1" t="s">
        <v>207</v>
      </c>
      <c r="B41" s="1" t="s">
        <v>194</v>
      </c>
      <c r="C41" s="1">
        <v>11</v>
      </c>
      <c r="D41" s="58" t="str">
        <f t="shared" si="12"/>
        <v>3236</v>
      </c>
      <c r="E41" s="1" t="str">
        <f t="shared" si="13"/>
        <v>3</v>
      </c>
      <c r="F41" s="1" t="str">
        <f t="shared" si="14"/>
        <v>32</v>
      </c>
      <c r="G41" s="4">
        <v>15</v>
      </c>
      <c r="H41" s="3" t="s">
        <v>69</v>
      </c>
      <c r="I41" s="1" t="s">
        <v>196</v>
      </c>
      <c r="J41" s="2">
        <v>0</v>
      </c>
      <c r="K41" s="2">
        <v>5700</v>
      </c>
      <c r="L41" s="2">
        <v>0</v>
      </c>
      <c r="M41" s="2">
        <f t="shared" si="4"/>
        <v>0</v>
      </c>
      <c r="N41" s="2" t="str">
        <f t="shared" si="5"/>
        <v/>
      </c>
    </row>
    <row r="42" spans="1:14" ht="18" customHeight="1" x14ac:dyDescent="0.25">
      <c r="A42" s="1" t="s">
        <v>207</v>
      </c>
      <c r="B42" s="1" t="s">
        <v>194</v>
      </c>
      <c r="C42" s="1">
        <v>11</v>
      </c>
      <c r="D42" s="58">
        <f t="shared" si="12"/>
        <v>3237</v>
      </c>
      <c r="E42" s="1" t="str">
        <f t="shared" si="13"/>
        <v>3</v>
      </c>
      <c r="F42" s="1" t="str">
        <f t="shared" si="14"/>
        <v>32</v>
      </c>
      <c r="G42" s="4">
        <v>16</v>
      </c>
      <c r="H42" s="3">
        <v>3237</v>
      </c>
      <c r="I42" s="1" t="s">
        <v>11</v>
      </c>
      <c r="J42" s="2">
        <v>4150</v>
      </c>
      <c r="K42" s="2">
        <v>20000</v>
      </c>
      <c r="L42" s="2">
        <v>4125</v>
      </c>
      <c r="M42" s="2">
        <f t="shared" si="4"/>
        <v>0.20624999999999999</v>
      </c>
      <c r="N42" s="2">
        <f t="shared" si="5"/>
        <v>0.99397590361445787</v>
      </c>
    </row>
    <row r="43" spans="1:14" ht="18" customHeight="1" x14ac:dyDescent="0.25">
      <c r="A43" s="1" t="s">
        <v>207</v>
      </c>
      <c r="B43" s="1" t="s">
        <v>194</v>
      </c>
      <c r="C43" s="1">
        <v>11</v>
      </c>
      <c r="D43" s="58">
        <f t="shared" si="12"/>
        <v>3238</v>
      </c>
      <c r="E43" s="1" t="str">
        <f t="shared" si="13"/>
        <v>3</v>
      </c>
      <c r="F43" s="1" t="str">
        <f t="shared" si="14"/>
        <v>32</v>
      </c>
      <c r="G43" s="4">
        <v>17</v>
      </c>
      <c r="H43" s="3">
        <v>3238</v>
      </c>
      <c r="I43" s="1" t="s">
        <v>10</v>
      </c>
      <c r="J43" s="2">
        <v>3297.38</v>
      </c>
      <c r="K43" s="2">
        <v>8600</v>
      </c>
      <c r="L43" s="2">
        <v>3608.3</v>
      </c>
      <c r="M43" s="2">
        <f t="shared" si="4"/>
        <v>0.41956976744186048</v>
      </c>
      <c r="N43" s="2">
        <f t="shared" si="5"/>
        <v>1.094293044781008</v>
      </c>
    </row>
    <row r="44" spans="1:14" ht="18" customHeight="1" x14ac:dyDescent="0.25">
      <c r="A44" s="1" t="s">
        <v>207</v>
      </c>
      <c r="B44" s="1" t="s">
        <v>194</v>
      </c>
      <c r="C44" s="1">
        <v>11</v>
      </c>
      <c r="D44" s="58">
        <f t="shared" si="12"/>
        <v>3239</v>
      </c>
      <c r="E44" s="1" t="str">
        <f t="shared" si="13"/>
        <v>3</v>
      </c>
      <c r="F44" s="1" t="str">
        <f t="shared" si="14"/>
        <v>32</v>
      </c>
      <c r="G44" s="4">
        <v>18</v>
      </c>
      <c r="H44" s="3">
        <v>3239</v>
      </c>
      <c r="I44" s="1" t="s">
        <v>9</v>
      </c>
      <c r="J44" s="2">
        <v>3480</v>
      </c>
      <c r="K44" s="2">
        <v>20000</v>
      </c>
      <c r="L44" s="2">
        <v>4176</v>
      </c>
      <c r="M44" s="2">
        <f t="shared" si="4"/>
        <v>0.20880000000000001</v>
      </c>
      <c r="N44" s="2">
        <f t="shared" si="5"/>
        <v>1.2</v>
      </c>
    </row>
    <row r="45" spans="1:14" ht="18" customHeight="1" x14ac:dyDescent="0.25">
      <c r="A45" s="1" t="s">
        <v>207</v>
      </c>
      <c r="B45" s="1" t="s">
        <v>194</v>
      </c>
      <c r="C45" s="1">
        <v>11</v>
      </c>
      <c r="D45" s="58">
        <f t="shared" si="12"/>
        <v>3291</v>
      </c>
      <c r="E45" s="1" t="str">
        <f t="shared" si="13"/>
        <v>3</v>
      </c>
      <c r="F45" s="1" t="str">
        <f t="shared" si="14"/>
        <v>32</v>
      </c>
      <c r="G45" s="4">
        <v>19</v>
      </c>
      <c r="H45" s="3">
        <v>3291</v>
      </c>
      <c r="I45" s="1" t="s">
        <v>29</v>
      </c>
      <c r="J45" s="2">
        <v>495.4</v>
      </c>
      <c r="K45" s="2">
        <v>3000</v>
      </c>
      <c r="L45" s="2">
        <v>1479.98</v>
      </c>
      <c r="M45" s="2">
        <f t="shared" si="4"/>
        <v>0.49332666666666669</v>
      </c>
      <c r="N45" s="2">
        <f t="shared" si="5"/>
        <v>2.9874444893015748</v>
      </c>
    </row>
    <row r="46" spans="1:14" ht="18" customHeight="1" x14ac:dyDescent="0.25">
      <c r="A46" s="1" t="s">
        <v>207</v>
      </c>
      <c r="B46" s="1" t="s">
        <v>194</v>
      </c>
      <c r="C46" s="1">
        <v>11</v>
      </c>
      <c r="D46" s="58">
        <f t="shared" si="12"/>
        <v>3292</v>
      </c>
      <c r="E46" s="1" t="str">
        <f t="shared" si="13"/>
        <v>3</v>
      </c>
      <c r="F46" s="1" t="str">
        <f t="shared" si="14"/>
        <v>32</v>
      </c>
      <c r="G46" s="4">
        <v>20</v>
      </c>
      <c r="H46" s="3">
        <v>3292</v>
      </c>
      <c r="I46" s="1" t="s">
        <v>8</v>
      </c>
      <c r="J46" s="2">
        <v>859.37</v>
      </c>
      <c r="K46" s="2">
        <v>3000</v>
      </c>
      <c r="L46" s="2">
        <v>1028.1099999999999</v>
      </c>
      <c r="M46" s="2">
        <f t="shared" si="4"/>
        <v>0.3427033333333333</v>
      </c>
      <c r="N46" s="2">
        <f t="shared" si="5"/>
        <v>1.1963531424182829</v>
      </c>
    </row>
    <row r="47" spans="1:14" ht="18" customHeight="1" x14ac:dyDescent="0.25">
      <c r="A47" s="1" t="s">
        <v>207</v>
      </c>
      <c r="B47" s="1" t="s">
        <v>194</v>
      </c>
      <c r="C47" s="1">
        <v>11</v>
      </c>
      <c r="D47" s="58">
        <f t="shared" si="12"/>
        <v>3293</v>
      </c>
      <c r="E47" s="1" t="str">
        <f t="shared" si="13"/>
        <v>3</v>
      </c>
      <c r="F47" s="1" t="str">
        <f t="shared" si="14"/>
        <v>32</v>
      </c>
      <c r="G47" s="4">
        <v>21</v>
      </c>
      <c r="H47" s="3">
        <v>3293</v>
      </c>
      <c r="I47" s="1" t="s">
        <v>23</v>
      </c>
      <c r="J47" s="2">
        <v>131.79</v>
      </c>
      <c r="K47" s="2">
        <v>1500</v>
      </c>
      <c r="L47" s="2">
        <v>155.29</v>
      </c>
      <c r="M47" s="2">
        <f t="shared" si="4"/>
        <v>0.10352666666666666</v>
      </c>
      <c r="N47" s="2">
        <f t="shared" si="5"/>
        <v>1.178313984369072</v>
      </c>
    </row>
    <row r="48" spans="1:14" ht="18" customHeight="1" x14ac:dyDescent="0.25">
      <c r="A48" s="1" t="s">
        <v>207</v>
      </c>
      <c r="B48" s="1" t="s">
        <v>194</v>
      </c>
      <c r="C48" s="1">
        <v>11</v>
      </c>
      <c r="D48" s="58">
        <f t="shared" si="12"/>
        <v>3295</v>
      </c>
      <c r="E48" s="1" t="str">
        <f t="shared" si="13"/>
        <v>3</v>
      </c>
      <c r="F48" s="1" t="str">
        <f t="shared" si="14"/>
        <v>32</v>
      </c>
      <c r="G48" s="4">
        <v>22</v>
      </c>
      <c r="H48" s="3">
        <v>3295</v>
      </c>
      <c r="I48" s="1" t="s">
        <v>7</v>
      </c>
      <c r="J48" s="2">
        <v>144.94999999999999</v>
      </c>
      <c r="K48" s="2">
        <v>1000</v>
      </c>
      <c r="L48" s="2">
        <v>0</v>
      </c>
      <c r="M48" s="2">
        <f t="shared" si="4"/>
        <v>0</v>
      </c>
      <c r="N48" s="2">
        <f t="shared" si="5"/>
        <v>0</v>
      </c>
    </row>
    <row r="49" spans="1:14" ht="18" customHeight="1" x14ac:dyDescent="0.25">
      <c r="A49" s="1" t="s">
        <v>207</v>
      </c>
      <c r="B49" s="1" t="s">
        <v>194</v>
      </c>
      <c r="C49" s="1">
        <v>11</v>
      </c>
      <c r="D49" s="58">
        <f t="shared" si="12"/>
        <v>3299</v>
      </c>
      <c r="E49" s="1" t="str">
        <f t="shared" si="13"/>
        <v>3</v>
      </c>
      <c r="F49" s="1" t="str">
        <f t="shared" si="14"/>
        <v>32</v>
      </c>
      <c r="G49" s="4">
        <v>23</v>
      </c>
      <c r="H49" s="3">
        <v>3299</v>
      </c>
      <c r="I49" s="1" t="s">
        <v>6</v>
      </c>
      <c r="J49" s="2">
        <v>0</v>
      </c>
      <c r="K49" s="2">
        <v>1500</v>
      </c>
      <c r="L49" s="2">
        <v>675</v>
      </c>
      <c r="M49" s="2">
        <f t="shared" si="4"/>
        <v>0.45</v>
      </c>
      <c r="N49" s="2" t="str">
        <f t="shared" si="5"/>
        <v/>
      </c>
    </row>
    <row r="50" spans="1:14" ht="18" customHeight="1" x14ac:dyDescent="0.25">
      <c r="A50" s="1" t="s">
        <v>207</v>
      </c>
      <c r="B50" s="1" t="s">
        <v>194</v>
      </c>
      <c r="C50" s="1">
        <v>11</v>
      </c>
      <c r="D50" s="58">
        <f t="shared" si="12"/>
        <v>3431</v>
      </c>
      <c r="E50" s="1" t="str">
        <f t="shared" si="13"/>
        <v>3</v>
      </c>
      <c r="F50" s="1" t="str">
        <f t="shared" si="14"/>
        <v>34</v>
      </c>
      <c r="G50" s="4">
        <v>24</v>
      </c>
      <c r="H50" s="3">
        <v>3431</v>
      </c>
      <c r="I50" s="1" t="s">
        <v>28</v>
      </c>
      <c r="J50" s="2">
        <v>84.64</v>
      </c>
      <c r="K50" s="2">
        <v>500</v>
      </c>
      <c r="L50" s="2">
        <v>161.87</v>
      </c>
      <c r="M50" s="2">
        <f t="shared" si="4"/>
        <v>0.32374000000000003</v>
      </c>
      <c r="N50" s="2">
        <f t="shared" si="5"/>
        <v>1.9124527410207941</v>
      </c>
    </row>
    <row r="51" spans="1:14" ht="18" customHeight="1" x14ac:dyDescent="0.25">
      <c r="A51" s="1" t="s">
        <v>207</v>
      </c>
      <c r="B51" s="1" t="s">
        <v>194</v>
      </c>
      <c r="C51" s="1">
        <v>11</v>
      </c>
      <c r="D51" s="58">
        <f t="shared" si="12"/>
        <v>4221</v>
      </c>
      <c r="E51" s="1" t="str">
        <f t="shared" si="13"/>
        <v>4</v>
      </c>
      <c r="F51" s="1" t="str">
        <f t="shared" si="14"/>
        <v>42</v>
      </c>
      <c r="G51" s="4">
        <v>25</v>
      </c>
      <c r="H51" s="3">
        <v>4221</v>
      </c>
      <c r="I51" s="1" t="s">
        <v>27</v>
      </c>
      <c r="J51" s="2">
        <v>0</v>
      </c>
      <c r="K51" s="2">
        <v>3000</v>
      </c>
      <c r="L51" s="2">
        <v>0</v>
      </c>
      <c r="M51" s="2">
        <f t="shared" si="4"/>
        <v>0</v>
      </c>
      <c r="N51" s="2" t="str">
        <f t="shared" si="5"/>
        <v/>
      </c>
    </row>
    <row r="52" spans="1:14" ht="18" customHeight="1" thickBot="1" x14ac:dyDescent="0.3">
      <c r="A52" s="1" t="s">
        <v>207</v>
      </c>
      <c r="B52" s="1" t="s">
        <v>194</v>
      </c>
      <c r="C52" s="1">
        <v>11</v>
      </c>
      <c r="D52" s="58">
        <f t="shared" si="12"/>
        <v>4262</v>
      </c>
      <c r="E52" s="1" t="str">
        <f t="shared" si="13"/>
        <v>4</v>
      </c>
      <c r="F52" s="1" t="str">
        <f t="shared" si="14"/>
        <v>42</v>
      </c>
      <c r="G52" s="48">
        <v>26</v>
      </c>
      <c r="H52" s="49">
        <v>4262</v>
      </c>
      <c r="I52" s="50" t="s">
        <v>197</v>
      </c>
      <c r="J52" s="51">
        <v>0</v>
      </c>
      <c r="K52" s="51">
        <v>2000</v>
      </c>
      <c r="L52" s="51">
        <v>0</v>
      </c>
      <c r="M52" s="51">
        <f t="shared" si="4"/>
        <v>0</v>
      </c>
      <c r="N52" s="51" t="str">
        <f t="shared" si="5"/>
        <v/>
      </c>
    </row>
    <row r="53" spans="1:14" ht="27.95" customHeight="1" thickBot="1" x14ac:dyDescent="0.3">
      <c r="G53" s="52" t="s">
        <v>147</v>
      </c>
      <c r="H53" s="53" t="s">
        <v>187</v>
      </c>
      <c r="I53" s="54" t="s">
        <v>188</v>
      </c>
      <c r="J53" s="55">
        <f>SUM(J54:J57)</f>
        <v>0</v>
      </c>
      <c r="K53" s="55">
        <f>SUM(K54:K57)</f>
        <v>0</v>
      </c>
      <c r="L53" s="55">
        <f t="shared" ref="L53" si="20">SUM(L54:L57)</f>
        <v>0</v>
      </c>
      <c r="M53" s="55">
        <f t="shared" si="4"/>
        <v>0</v>
      </c>
      <c r="N53" s="55" t="str">
        <f t="shared" si="5"/>
        <v/>
      </c>
    </row>
    <row r="54" spans="1:14" ht="18" customHeight="1" x14ac:dyDescent="0.25">
      <c r="A54" s="1" t="s">
        <v>207</v>
      </c>
      <c r="B54" s="1" t="s">
        <v>194</v>
      </c>
      <c r="C54" s="1">
        <v>61</v>
      </c>
      <c r="D54" s="58">
        <f>H54</f>
        <v>3111</v>
      </c>
      <c r="E54" s="1" t="str">
        <f>LEFT(D54,1)</f>
        <v>3</v>
      </c>
      <c r="F54" s="1" t="str">
        <f>LEFT(D54,2)</f>
        <v>31</v>
      </c>
      <c r="G54" s="4" t="s">
        <v>39</v>
      </c>
      <c r="H54" s="3">
        <v>3111</v>
      </c>
      <c r="I54" s="1" t="s">
        <v>38</v>
      </c>
      <c r="J54" s="2">
        <v>0</v>
      </c>
      <c r="K54" s="2">
        <v>0</v>
      </c>
      <c r="L54" s="2">
        <v>0</v>
      </c>
      <c r="M54" s="2">
        <f t="shared" si="4"/>
        <v>0</v>
      </c>
      <c r="N54" s="2" t="str">
        <f t="shared" si="5"/>
        <v/>
      </c>
    </row>
    <row r="55" spans="1:14" ht="18" customHeight="1" x14ac:dyDescent="0.25">
      <c r="A55" s="1" t="s">
        <v>207</v>
      </c>
      <c r="B55" s="1" t="s">
        <v>194</v>
      </c>
      <c r="C55" s="1">
        <v>61</v>
      </c>
      <c r="D55" s="58">
        <f t="shared" ref="D55:D57" si="21">H55</f>
        <v>3121</v>
      </c>
      <c r="E55" s="1" t="str">
        <f t="shared" ref="E55:E57" si="22">LEFT(D55,1)</f>
        <v>3</v>
      </c>
      <c r="F55" s="1" t="str">
        <f t="shared" ref="F55:F57" si="23">LEFT(D55,2)</f>
        <v>31</v>
      </c>
      <c r="G55" s="4">
        <v>2</v>
      </c>
      <c r="H55" s="3">
        <v>3121</v>
      </c>
      <c r="I55" s="1" t="s">
        <v>37</v>
      </c>
      <c r="J55" s="2">
        <v>0</v>
      </c>
      <c r="K55" s="2">
        <v>0</v>
      </c>
      <c r="L55" s="2">
        <v>0</v>
      </c>
      <c r="M55" s="2">
        <f t="shared" si="4"/>
        <v>0</v>
      </c>
      <c r="N55" s="2" t="str">
        <f t="shared" si="5"/>
        <v/>
      </c>
    </row>
    <row r="56" spans="1:14" ht="18" customHeight="1" x14ac:dyDescent="0.25">
      <c r="A56" s="1" t="s">
        <v>207</v>
      </c>
      <c r="B56" s="1" t="s">
        <v>194</v>
      </c>
      <c r="C56" s="1">
        <v>61</v>
      </c>
      <c r="D56" s="58">
        <f t="shared" si="21"/>
        <v>3132</v>
      </c>
      <c r="E56" s="1" t="str">
        <f t="shared" si="22"/>
        <v>3</v>
      </c>
      <c r="F56" s="1" t="str">
        <f t="shared" si="23"/>
        <v>31</v>
      </c>
      <c r="G56" s="4">
        <v>3</v>
      </c>
      <c r="H56" s="3">
        <v>3132</v>
      </c>
      <c r="I56" s="1" t="s">
        <v>36</v>
      </c>
      <c r="J56" s="2">
        <v>0</v>
      </c>
      <c r="K56" s="2">
        <v>0</v>
      </c>
      <c r="L56" s="2">
        <v>0</v>
      </c>
      <c r="M56" s="2">
        <f t="shared" si="4"/>
        <v>0</v>
      </c>
      <c r="N56" s="2" t="str">
        <f t="shared" si="5"/>
        <v/>
      </c>
    </row>
    <row r="57" spans="1:14" ht="18" customHeight="1" x14ac:dyDescent="0.25">
      <c r="A57" s="1" t="s">
        <v>207</v>
      </c>
      <c r="B57" s="1" t="s">
        <v>194</v>
      </c>
      <c r="C57" s="1">
        <v>61</v>
      </c>
      <c r="D57" s="58">
        <f t="shared" si="21"/>
        <v>3212</v>
      </c>
      <c r="E57" s="1" t="str">
        <f t="shared" si="22"/>
        <v>3</v>
      </c>
      <c r="F57" s="1" t="str">
        <f t="shared" si="23"/>
        <v>32</v>
      </c>
      <c r="G57" s="4">
        <v>4</v>
      </c>
      <c r="H57" s="3">
        <v>3212</v>
      </c>
      <c r="I57" s="1" t="s">
        <v>35</v>
      </c>
      <c r="J57" s="2">
        <v>0</v>
      </c>
      <c r="K57" s="2">
        <v>0</v>
      </c>
      <c r="L57" s="2">
        <v>0</v>
      </c>
      <c r="M57" s="2">
        <f t="shared" si="4"/>
        <v>0</v>
      </c>
      <c r="N57" s="2" t="str">
        <f t="shared" si="5"/>
        <v/>
      </c>
    </row>
    <row r="58" spans="1:14" ht="21.95" customHeight="1" x14ac:dyDescent="0.25">
      <c r="J58" s="2"/>
      <c r="K58" s="2"/>
      <c r="L58" s="2"/>
      <c r="M58" s="2"/>
      <c r="N58" s="2"/>
    </row>
    <row r="59" spans="1:14" ht="21.95" customHeight="1" x14ac:dyDescent="0.25">
      <c r="J59" s="2"/>
      <c r="K59" s="2"/>
      <c r="L59" s="2"/>
      <c r="M59" s="2"/>
      <c r="N59" s="2"/>
    </row>
    <row r="60" spans="1:14" ht="21.95" customHeight="1" x14ac:dyDescent="0.25">
      <c r="J60" s="2"/>
      <c r="K60" s="2"/>
      <c r="L60" s="2"/>
      <c r="M60" s="2"/>
      <c r="N60" s="2"/>
    </row>
    <row r="61" spans="1:14" ht="21.95" customHeight="1" x14ac:dyDescent="0.25">
      <c r="J61" s="2"/>
      <c r="K61" s="2"/>
      <c r="L61" s="2"/>
      <c r="M61" s="2"/>
      <c r="N61" s="2"/>
    </row>
    <row r="62" spans="1:14" ht="21.95" customHeight="1" x14ac:dyDescent="0.25">
      <c r="J62" s="2"/>
      <c r="K62" s="2"/>
      <c r="L62" s="2"/>
      <c r="M62" s="2"/>
      <c r="N62" s="2"/>
    </row>
    <row r="63" spans="1:14" ht="21.95" customHeight="1" x14ac:dyDescent="0.25">
      <c r="J63" s="2"/>
      <c r="K63" s="2"/>
      <c r="L63" s="2"/>
      <c r="M63" s="2"/>
      <c r="N63" s="2"/>
    </row>
    <row r="64" spans="1:14" ht="21.95" customHeight="1" x14ac:dyDescent="0.25">
      <c r="J64" s="2"/>
      <c r="K64" s="2"/>
      <c r="L64" s="2"/>
      <c r="M64" s="2"/>
      <c r="N64" s="2"/>
    </row>
    <row r="65" spans="10:14" ht="21.95" customHeight="1" x14ac:dyDescent="0.25">
      <c r="J65" s="2"/>
      <c r="K65" s="2"/>
      <c r="L65" s="2"/>
      <c r="M65" s="2"/>
      <c r="N65" s="2"/>
    </row>
    <row r="66" spans="10:14" ht="21.95" customHeight="1" x14ac:dyDescent="0.25">
      <c r="J66" s="2"/>
      <c r="K66" s="2"/>
      <c r="L66" s="2"/>
      <c r="M66" s="2"/>
      <c r="N66" s="2"/>
    </row>
  </sheetData>
  <mergeCells count="1">
    <mergeCell ref="G2:N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&amp;L&amp;9&amp;K04-049&amp;D&amp;C&amp;"-,Podebljano"&amp;9&amp;K04-048&amp;P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="90" zoomScaleNormal="90" workbookViewId="0">
      <selection activeCell="K35" sqref="K35"/>
    </sheetView>
  </sheetViews>
  <sheetFormatPr defaultRowHeight="21.95" customHeight="1" x14ac:dyDescent="0.25"/>
  <cols>
    <col min="1" max="1" width="7.7109375" style="1" customWidth="1"/>
    <col min="2" max="2" width="7.7109375" style="1" hidden="1" customWidth="1"/>
    <col min="3" max="3" width="8.7109375" style="1" customWidth="1"/>
    <col min="4" max="4" width="35.7109375" style="1" customWidth="1"/>
    <col min="5" max="5" width="14.7109375" style="21" customWidth="1"/>
    <col min="6" max="7" width="14.7109375" style="1" customWidth="1"/>
    <col min="8" max="8" width="10.7109375" style="1" customWidth="1"/>
    <col min="9" max="9" width="14.7109375" style="1" customWidth="1"/>
    <col min="10" max="16384" width="9.140625" style="1"/>
  </cols>
  <sheetData>
    <row r="1" spans="1:9" ht="15.95" customHeight="1" x14ac:dyDescent="0.25">
      <c r="A1" s="20"/>
      <c r="B1" s="20"/>
      <c r="C1" s="20"/>
      <c r="D1" s="20"/>
      <c r="E1" s="22"/>
      <c r="F1" s="20"/>
      <c r="G1" s="20"/>
      <c r="H1" s="20"/>
      <c r="I1" s="20"/>
    </row>
    <row r="2" spans="1:9" ht="15.95" customHeight="1" x14ac:dyDescent="0.25">
      <c r="A2" s="74" t="s">
        <v>137</v>
      </c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25">
      <c r="A3" s="20"/>
      <c r="B3" s="20"/>
      <c r="C3" s="20"/>
      <c r="D3" s="20"/>
      <c r="E3" s="22"/>
      <c r="F3" s="20"/>
      <c r="G3" s="20"/>
      <c r="H3" s="20"/>
      <c r="I3" s="20"/>
    </row>
    <row r="4" spans="1:9" ht="39.950000000000003" customHeight="1" x14ac:dyDescent="0.25">
      <c r="A4" s="19" t="s">
        <v>59</v>
      </c>
      <c r="B4" s="19"/>
      <c r="C4" s="19" t="s">
        <v>58</v>
      </c>
      <c r="D4" s="19" t="s">
        <v>57</v>
      </c>
      <c r="E4" s="23" t="s">
        <v>129</v>
      </c>
      <c r="F4" s="19" t="s">
        <v>101</v>
      </c>
      <c r="G4" s="19" t="s">
        <v>130</v>
      </c>
      <c r="H4" s="19" t="s">
        <v>131</v>
      </c>
      <c r="I4" s="24" t="s">
        <v>132</v>
      </c>
    </row>
    <row r="5" spans="1:9" ht="12.95" customHeight="1" x14ac:dyDescent="0.25">
      <c r="A5" s="18">
        <v>1</v>
      </c>
      <c r="B5" s="18"/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</row>
    <row r="6" spans="1:9" ht="27" customHeight="1" x14ac:dyDescent="0.25">
      <c r="A6" s="17"/>
      <c r="B6" s="17"/>
      <c r="C6" s="16" t="s">
        <v>56</v>
      </c>
      <c r="D6" s="15"/>
      <c r="E6" s="14">
        <f>E7+E10+E16+E19+E23</f>
        <v>221460.12</v>
      </c>
      <c r="F6" s="14">
        <f>F7+F10+F16+F19+F21+F23</f>
        <v>5414600</v>
      </c>
      <c r="G6" s="14">
        <f>G7+G10+G16+G19+G23</f>
        <v>254331.6</v>
      </c>
      <c r="H6" s="14">
        <f>IF(F6&lt;&gt;0,G6/F6,"")</f>
        <v>4.6971447567687362E-2</v>
      </c>
      <c r="I6" s="14">
        <f>IF(E6&lt;&gt;0,G6/E6,"")</f>
        <v>1.1484306971386091</v>
      </c>
    </row>
    <row r="7" spans="1:9" ht="27" customHeight="1" x14ac:dyDescent="0.25">
      <c r="A7" s="8"/>
      <c r="B7" s="8"/>
      <c r="C7" s="7" t="s">
        <v>3</v>
      </c>
      <c r="D7" s="6" t="s">
        <v>2</v>
      </c>
      <c r="E7" s="5">
        <f>SUM(E8:E9)</f>
        <v>148201.84</v>
      </c>
      <c r="F7" s="5">
        <f>SUM(F8:F9)</f>
        <v>452000</v>
      </c>
      <c r="G7" s="5">
        <f>SUM(G8:G9)</f>
        <v>230295.28</v>
      </c>
      <c r="H7" s="5">
        <f t="shared" ref="H7:H71" si="0">IF(F7&lt;&gt;0,G7/F7,"")</f>
        <v>0.50950283185840706</v>
      </c>
      <c r="I7" s="5">
        <f t="shared" ref="I7:I71" si="1">IF(E7&lt;&gt;0,G7/E7,"")</f>
        <v>1.5539299647021927</v>
      </c>
    </row>
    <row r="8" spans="1:9" ht="21.95" customHeight="1" x14ac:dyDescent="0.25">
      <c r="A8" s="4" t="s">
        <v>39</v>
      </c>
      <c r="B8" s="4" t="str">
        <f>LEFT(C8,1)</f>
        <v>6</v>
      </c>
      <c r="C8" s="3" t="s">
        <v>55</v>
      </c>
      <c r="D8" s="13" t="s">
        <v>54</v>
      </c>
      <c r="E8" s="2">
        <v>148201.84</v>
      </c>
      <c r="F8" s="2">
        <v>391000</v>
      </c>
      <c r="G8" s="2">
        <v>177263.81</v>
      </c>
      <c r="H8" s="2">
        <f t="shared" si="0"/>
        <v>0.45336012787723784</v>
      </c>
      <c r="I8" s="2">
        <f t="shared" si="1"/>
        <v>1.1960972279426489</v>
      </c>
    </row>
    <row r="9" spans="1:9" ht="21.95" customHeight="1" x14ac:dyDescent="0.25">
      <c r="A9" s="4">
        <v>2</v>
      </c>
      <c r="B9" s="4" t="str">
        <f>LEFT(C9,1)</f>
        <v>6</v>
      </c>
      <c r="C9" s="3" t="s">
        <v>53</v>
      </c>
      <c r="D9" s="13" t="s">
        <v>54</v>
      </c>
      <c r="E9" s="2"/>
      <c r="F9" s="2">
        <v>61000</v>
      </c>
      <c r="G9" s="2">
        <v>53031.47</v>
      </c>
      <c r="H9" s="2">
        <f t="shared" si="0"/>
        <v>0.86936836065573775</v>
      </c>
      <c r="I9" s="2" t="str">
        <f t="shared" si="1"/>
        <v/>
      </c>
    </row>
    <row r="10" spans="1:9" ht="27" customHeight="1" x14ac:dyDescent="0.25">
      <c r="A10" s="8"/>
      <c r="B10" s="8"/>
      <c r="C10" s="7" t="s">
        <v>1</v>
      </c>
      <c r="D10" s="6" t="s">
        <v>0</v>
      </c>
      <c r="E10" s="5">
        <f>SUM(E11:E15)</f>
        <v>23729.63</v>
      </c>
      <c r="F10" s="5">
        <f>SUM(F11:F15)</f>
        <v>57500</v>
      </c>
      <c r="G10" s="5">
        <f>SUM(G11:G15)</f>
        <v>1430.98</v>
      </c>
      <c r="H10" s="5">
        <f t="shared" si="0"/>
        <v>2.4886608695652176E-2</v>
      </c>
      <c r="I10" s="5">
        <f t="shared" si="1"/>
        <v>6.0303510842773356E-2</v>
      </c>
    </row>
    <row r="11" spans="1:9" ht="21.95" customHeight="1" x14ac:dyDescent="0.25">
      <c r="A11" s="4" t="s">
        <v>39</v>
      </c>
      <c r="B11" s="4" t="str">
        <f t="shared" ref="B11:B15" si="2">LEFT(C11,1)</f>
        <v>6</v>
      </c>
      <c r="C11" s="3" t="s">
        <v>52</v>
      </c>
      <c r="D11" s="13" t="s">
        <v>51</v>
      </c>
      <c r="E11" s="2">
        <v>0.92</v>
      </c>
      <c r="F11" s="2">
        <v>100</v>
      </c>
      <c r="G11" s="2">
        <v>0.1</v>
      </c>
      <c r="H11" s="2">
        <f t="shared" si="0"/>
        <v>1E-3</v>
      </c>
      <c r="I11" s="2">
        <f t="shared" si="1"/>
        <v>0.10869565217391304</v>
      </c>
    </row>
    <row r="12" spans="1:9" ht="21.95" customHeight="1" x14ac:dyDescent="0.25">
      <c r="A12" s="4">
        <v>2</v>
      </c>
      <c r="B12" s="4" t="str">
        <f t="shared" si="2"/>
        <v>6</v>
      </c>
      <c r="C12" s="3" t="s">
        <v>118</v>
      </c>
      <c r="D12" s="13" t="s">
        <v>133</v>
      </c>
      <c r="E12" s="2"/>
      <c r="F12" s="2"/>
      <c r="G12" s="2">
        <v>0.25</v>
      </c>
      <c r="H12" s="2" t="str">
        <f t="shared" ref="H12" si="3">IF(F12&lt;&gt;0,G12/F12,"")</f>
        <v/>
      </c>
      <c r="I12" s="2" t="str">
        <f t="shared" ref="I12" si="4">IF(E12&lt;&gt;0,G12/E12,"")</f>
        <v/>
      </c>
    </row>
    <row r="13" spans="1:9" ht="21.95" customHeight="1" x14ac:dyDescent="0.25">
      <c r="A13" s="4">
        <v>3</v>
      </c>
      <c r="B13" s="4" t="str">
        <f t="shared" si="2"/>
        <v>6</v>
      </c>
      <c r="C13" s="3" t="s">
        <v>50</v>
      </c>
      <c r="D13" s="13" t="s">
        <v>49</v>
      </c>
      <c r="E13" s="2">
        <v>84.94</v>
      </c>
      <c r="F13" s="2">
        <v>300</v>
      </c>
      <c r="G13" s="2">
        <v>339.58</v>
      </c>
      <c r="H13" s="2">
        <f t="shared" si="0"/>
        <v>1.1319333333333332</v>
      </c>
      <c r="I13" s="2">
        <f t="shared" si="1"/>
        <v>3.9978808570755828</v>
      </c>
    </row>
    <row r="14" spans="1:9" ht="21.95" customHeight="1" x14ac:dyDescent="0.25">
      <c r="A14" s="4">
        <v>4</v>
      </c>
      <c r="B14" s="4" t="str">
        <f t="shared" si="2"/>
        <v>6</v>
      </c>
      <c r="C14" s="3" t="s">
        <v>48</v>
      </c>
      <c r="D14" s="13" t="s">
        <v>77</v>
      </c>
      <c r="E14" s="2">
        <v>23643.77</v>
      </c>
      <c r="F14" s="2">
        <v>15900</v>
      </c>
      <c r="G14" s="2">
        <v>1091.05</v>
      </c>
      <c r="H14" s="2">
        <f t="shared" si="0"/>
        <v>6.8619496855345907E-2</v>
      </c>
      <c r="I14" s="2">
        <f t="shared" si="1"/>
        <v>4.614534822492352E-2</v>
      </c>
    </row>
    <row r="15" spans="1:9" ht="21.95" customHeight="1" x14ac:dyDescent="0.25">
      <c r="A15" s="4">
        <v>5</v>
      </c>
      <c r="B15" s="4" t="str">
        <f t="shared" si="2"/>
        <v>9</v>
      </c>
      <c r="C15" s="3" t="s">
        <v>47</v>
      </c>
      <c r="D15" s="13" t="s">
        <v>46</v>
      </c>
      <c r="E15" s="2">
        <v>0</v>
      </c>
      <c r="F15" s="2">
        <v>41200</v>
      </c>
      <c r="G15" s="2"/>
      <c r="H15" s="2">
        <f t="shared" si="0"/>
        <v>0</v>
      </c>
      <c r="I15" s="2" t="str">
        <f t="shared" si="1"/>
        <v/>
      </c>
    </row>
    <row r="16" spans="1:9" ht="27" customHeight="1" x14ac:dyDescent="0.25">
      <c r="A16" s="8"/>
      <c r="B16" s="8"/>
      <c r="C16" s="7" t="s">
        <v>22</v>
      </c>
      <c r="D16" s="6" t="s">
        <v>21</v>
      </c>
      <c r="E16" s="5">
        <f>SUM(E17:E18)</f>
        <v>12529.03</v>
      </c>
      <c r="F16" s="5">
        <f>SUM(F17:F18)</f>
        <v>61300</v>
      </c>
      <c r="G16" s="5">
        <f>SUM(G17:G18)</f>
        <v>12252.96</v>
      </c>
      <c r="H16" s="5">
        <f t="shared" si="0"/>
        <v>0.19988515497553017</v>
      </c>
      <c r="I16" s="5">
        <f t="shared" si="1"/>
        <v>0.97796557275383633</v>
      </c>
    </row>
    <row r="17" spans="1:9" ht="21.95" hidden="1" customHeight="1" x14ac:dyDescent="0.25">
      <c r="A17" s="4" t="s">
        <v>138</v>
      </c>
      <c r="B17" s="4"/>
      <c r="C17" s="3" t="s">
        <v>63</v>
      </c>
      <c r="D17" s="1" t="s">
        <v>64</v>
      </c>
      <c r="E17" s="2">
        <v>0</v>
      </c>
      <c r="F17" s="2">
        <v>0</v>
      </c>
      <c r="G17" s="2"/>
      <c r="H17" s="2" t="str">
        <f t="shared" si="0"/>
        <v/>
      </c>
      <c r="I17" s="2" t="str">
        <f t="shared" si="1"/>
        <v/>
      </c>
    </row>
    <row r="18" spans="1:9" ht="21.95" customHeight="1" x14ac:dyDescent="0.25">
      <c r="A18" s="4">
        <v>1</v>
      </c>
      <c r="B18" s="4" t="str">
        <f t="shared" ref="B18" si="5">LEFT(C18,1)</f>
        <v>6</v>
      </c>
      <c r="C18" s="3" t="s">
        <v>45</v>
      </c>
      <c r="D18" s="1" t="s">
        <v>44</v>
      </c>
      <c r="E18" s="2">
        <v>12529.03</v>
      </c>
      <c r="F18" s="2">
        <v>61300</v>
      </c>
      <c r="G18" s="2">
        <v>12252.96</v>
      </c>
      <c r="H18" s="2">
        <f t="shared" si="0"/>
        <v>0.19988515497553017</v>
      </c>
      <c r="I18" s="2">
        <f t="shared" si="1"/>
        <v>0.97796557275383633</v>
      </c>
    </row>
    <row r="19" spans="1:9" ht="27" customHeight="1" x14ac:dyDescent="0.25">
      <c r="A19" s="8"/>
      <c r="B19" s="8"/>
      <c r="C19" s="7" t="s">
        <v>79</v>
      </c>
      <c r="D19" s="6" t="s">
        <v>80</v>
      </c>
      <c r="E19" s="5">
        <f>SUM(E20:E20)</f>
        <v>35274.22</v>
      </c>
      <c r="F19" s="5">
        <f>SUM(F20:F20)</f>
        <v>2177200</v>
      </c>
      <c r="G19" s="5">
        <f>SUM(G20:G20)</f>
        <v>10352.379999999999</v>
      </c>
      <c r="H19" s="5">
        <f t="shared" si="0"/>
        <v>4.7549053830608116E-3</v>
      </c>
      <c r="I19" s="5">
        <f t="shared" si="1"/>
        <v>0.29348288920350324</v>
      </c>
    </row>
    <row r="20" spans="1:9" ht="21.95" customHeight="1" x14ac:dyDescent="0.25">
      <c r="A20" s="4">
        <v>1</v>
      </c>
      <c r="B20" s="4" t="str">
        <f t="shared" ref="B20" si="6">LEFT(C20,1)</f>
        <v>6</v>
      </c>
      <c r="C20" s="3" t="s">
        <v>43</v>
      </c>
      <c r="D20" s="1" t="s">
        <v>42</v>
      </c>
      <c r="E20" s="2">
        <v>35274.22</v>
      </c>
      <c r="F20" s="2">
        <v>2177200</v>
      </c>
      <c r="G20" s="2">
        <v>10352.379999999999</v>
      </c>
      <c r="H20" s="2">
        <f t="shared" si="0"/>
        <v>4.7549053830608116E-3</v>
      </c>
      <c r="I20" s="2">
        <f t="shared" si="1"/>
        <v>0.29348288920350324</v>
      </c>
    </row>
    <row r="21" spans="1:9" ht="27" customHeight="1" x14ac:dyDescent="0.25">
      <c r="A21" s="8"/>
      <c r="B21" s="8"/>
      <c r="C21" s="7" t="s">
        <v>107</v>
      </c>
      <c r="D21" s="6" t="s">
        <v>115</v>
      </c>
      <c r="E21" s="5">
        <f>SUM(E22:E22)</f>
        <v>0</v>
      </c>
      <c r="F21" s="5">
        <f>SUM(F22:F22)</f>
        <v>2654000</v>
      </c>
      <c r="G21" s="5">
        <f>SUM(G22:G22)</f>
        <v>0</v>
      </c>
      <c r="H21" s="5">
        <f t="shared" si="0"/>
        <v>0</v>
      </c>
      <c r="I21" s="5" t="str">
        <f t="shared" si="1"/>
        <v/>
      </c>
    </row>
    <row r="22" spans="1:9" ht="21.95" customHeight="1" x14ac:dyDescent="0.25">
      <c r="A22" s="4">
        <v>1</v>
      </c>
      <c r="B22" s="4" t="str">
        <f t="shared" ref="B22" si="7">LEFT(C22,1)</f>
        <v>6</v>
      </c>
      <c r="C22" s="3" t="s">
        <v>116</v>
      </c>
      <c r="D22" s="1" t="s">
        <v>117</v>
      </c>
      <c r="E22" s="2"/>
      <c r="F22" s="2">
        <v>2654000</v>
      </c>
      <c r="G22" s="2"/>
      <c r="H22" s="2">
        <f t="shared" si="0"/>
        <v>0</v>
      </c>
      <c r="I22" s="2" t="str">
        <f t="shared" si="1"/>
        <v/>
      </c>
    </row>
    <row r="23" spans="1:9" ht="27" customHeight="1" x14ac:dyDescent="0.25">
      <c r="A23" s="8"/>
      <c r="B23" s="8"/>
      <c r="C23" s="7" t="s">
        <v>65</v>
      </c>
      <c r="D23" s="6" t="s">
        <v>66</v>
      </c>
      <c r="E23" s="5">
        <f>SUM(E24:E24)</f>
        <v>1725.4</v>
      </c>
      <c r="F23" s="5">
        <f>SUM(F24:F24)</f>
        <v>12600</v>
      </c>
      <c r="G23" s="5">
        <f>SUM(G24:G24)</f>
        <v>0</v>
      </c>
      <c r="H23" s="5">
        <f t="shared" si="0"/>
        <v>0</v>
      </c>
      <c r="I23" s="5">
        <f t="shared" si="1"/>
        <v>0</v>
      </c>
    </row>
    <row r="24" spans="1:9" ht="21.95" customHeight="1" x14ac:dyDescent="0.25">
      <c r="A24" s="4">
        <v>1</v>
      </c>
      <c r="B24" s="4" t="str">
        <f t="shared" ref="B24" si="8">LEFT(C24,1)</f>
        <v>6</v>
      </c>
      <c r="C24" s="3" t="s">
        <v>67</v>
      </c>
      <c r="D24" s="1" t="s">
        <v>68</v>
      </c>
      <c r="E24" s="2">
        <v>1725.4</v>
      </c>
      <c r="F24" s="2">
        <v>12600</v>
      </c>
      <c r="G24" s="2"/>
      <c r="H24" s="2">
        <f t="shared" si="0"/>
        <v>0</v>
      </c>
      <c r="I24" s="2">
        <f t="shared" si="1"/>
        <v>0</v>
      </c>
    </row>
    <row r="25" spans="1:9" ht="27.95" customHeight="1" x14ac:dyDescent="0.25">
      <c r="A25" s="17"/>
      <c r="B25" s="17"/>
      <c r="C25" s="16" t="s">
        <v>41</v>
      </c>
      <c r="D25" s="15"/>
      <c r="E25" s="14">
        <f>E26+E82+E134+E145</f>
        <v>206113.32999999996</v>
      </c>
      <c r="F25" s="14">
        <f>F26+F82+F134+F145</f>
        <v>5414600</v>
      </c>
      <c r="G25" s="14">
        <f>G26+G82+G134+G145</f>
        <v>195972.34</v>
      </c>
      <c r="H25" s="14">
        <f t="shared" si="0"/>
        <v>3.6193318065969787E-2</v>
      </c>
      <c r="I25" s="14">
        <f t="shared" si="1"/>
        <v>0.95079896094056626</v>
      </c>
    </row>
    <row r="26" spans="1:9" ht="27.95" customHeight="1" x14ac:dyDescent="0.25">
      <c r="A26" s="12" t="s">
        <v>5</v>
      </c>
      <c r="B26" s="12"/>
      <c r="C26" s="11" t="s">
        <v>40</v>
      </c>
      <c r="D26" s="10"/>
      <c r="E26" s="9">
        <f>E27+E52</f>
        <v>141336.44999999995</v>
      </c>
      <c r="F26" s="9">
        <f t="shared" ref="F26:G26" si="9">F27+F52</f>
        <v>370600</v>
      </c>
      <c r="G26" s="9">
        <f t="shared" si="9"/>
        <v>164198.79999999999</v>
      </c>
      <c r="H26" s="9">
        <f t="shared" si="0"/>
        <v>0.4430620615218564</v>
      </c>
      <c r="I26" s="9">
        <f t="shared" si="1"/>
        <v>1.1617583433006846</v>
      </c>
    </row>
    <row r="27" spans="1:9" ht="27.95" customHeight="1" x14ac:dyDescent="0.25">
      <c r="A27" s="8"/>
      <c r="B27" s="8"/>
      <c r="C27" s="7" t="s">
        <v>3</v>
      </c>
      <c r="D27" s="6" t="s">
        <v>2</v>
      </c>
      <c r="E27" s="5">
        <f>SUM(E28:E51)</f>
        <v>134727.61999999997</v>
      </c>
      <c r="F27" s="5">
        <f>SUM(F28:F51)</f>
        <v>359200</v>
      </c>
      <c r="G27" s="5">
        <f>SUM(G28:G51)</f>
        <v>159727.67999999999</v>
      </c>
      <c r="H27" s="5">
        <f t="shared" si="0"/>
        <v>0.44467616926503339</v>
      </c>
      <c r="I27" s="5">
        <f t="shared" si="1"/>
        <v>1.1855600210261268</v>
      </c>
    </row>
    <row r="28" spans="1:9" ht="18" customHeight="1" x14ac:dyDescent="0.25">
      <c r="A28" s="4" t="s">
        <v>39</v>
      </c>
      <c r="B28" s="4" t="str">
        <f t="shared" ref="B28:B51" si="10">LEFT(C28,1)</f>
        <v>3</v>
      </c>
      <c r="C28" s="3" t="s">
        <v>100</v>
      </c>
      <c r="D28" s="1" t="s">
        <v>38</v>
      </c>
      <c r="E28" s="2">
        <v>79663.820000000007</v>
      </c>
      <c r="F28" s="2">
        <v>209700</v>
      </c>
      <c r="G28" s="2">
        <v>95870.23</v>
      </c>
      <c r="H28" s="2">
        <f t="shared" si="0"/>
        <v>0.45717801621363852</v>
      </c>
      <c r="I28" s="2">
        <f t="shared" si="1"/>
        <v>1.203435009769805</v>
      </c>
    </row>
    <row r="29" spans="1:9" ht="18" customHeight="1" x14ac:dyDescent="0.25">
      <c r="A29" s="4">
        <v>2</v>
      </c>
      <c r="B29" s="4" t="str">
        <f t="shared" si="10"/>
        <v>3</v>
      </c>
      <c r="C29" s="3" t="s">
        <v>119</v>
      </c>
      <c r="D29" s="1" t="s">
        <v>37</v>
      </c>
      <c r="E29" s="2">
        <v>3118.54</v>
      </c>
      <c r="F29" s="2">
        <v>7000</v>
      </c>
      <c r="G29" s="2">
        <v>8210.83</v>
      </c>
      <c r="H29" s="2">
        <f t="shared" si="0"/>
        <v>1.1729757142857142</v>
      </c>
      <c r="I29" s="2">
        <f t="shared" si="1"/>
        <v>2.6329083481372693</v>
      </c>
    </row>
    <row r="30" spans="1:9" ht="18" customHeight="1" x14ac:dyDescent="0.25">
      <c r="A30" s="4">
        <v>3</v>
      </c>
      <c r="B30" s="4" t="str">
        <f t="shared" si="10"/>
        <v>3</v>
      </c>
      <c r="C30" s="3" t="s">
        <v>120</v>
      </c>
      <c r="D30" s="1" t="s">
        <v>36</v>
      </c>
      <c r="E30" s="2">
        <v>12798.41</v>
      </c>
      <c r="F30" s="2">
        <v>34600</v>
      </c>
      <c r="G30" s="2">
        <v>14947.11</v>
      </c>
      <c r="H30" s="2">
        <f t="shared" si="0"/>
        <v>0.43199739884393068</v>
      </c>
      <c r="I30" s="2">
        <f t="shared" si="1"/>
        <v>1.1678880423427598</v>
      </c>
    </row>
    <row r="31" spans="1:9" ht="18" hidden="1" customHeight="1" x14ac:dyDescent="0.25">
      <c r="A31" s="4"/>
      <c r="B31" s="4" t="str">
        <f t="shared" si="10"/>
        <v>3</v>
      </c>
      <c r="C31" s="3" t="s">
        <v>81</v>
      </c>
      <c r="D31" s="1" t="s">
        <v>20</v>
      </c>
      <c r="E31" s="2">
        <v>0</v>
      </c>
      <c r="F31" s="2">
        <v>0</v>
      </c>
      <c r="G31" s="2"/>
      <c r="H31" s="2" t="str">
        <f t="shared" si="0"/>
        <v/>
      </c>
      <c r="I31" s="2" t="str">
        <f t="shared" si="1"/>
        <v/>
      </c>
    </row>
    <row r="32" spans="1:9" ht="18" customHeight="1" x14ac:dyDescent="0.25">
      <c r="A32" s="4">
        <v>4</v>
      </c>
      <c r="B32" s="4" t="str">
        <f t="shared" si="10"/>
        <v>3</v>
      </c>
      <c r="C32" s="3" t="s">
        <v>121</v>
      </c>
      <c r="D32" s="1" t="s">
        <v>35</v>
      </c>
      <c r="E32" s="2">
        <v>2269.56</v>
      </c>
      <c r="F32" s="2">
        <v>4800</v>
      </c>
      <c r="G32" s="2">
        <v>2293.0100000000002</v>
      </c>
      <c r="H32" s="2">
        <f t="shared" si="0"/>
        <v>0.47771041666666669</v>
      </c>
      <c r="I32" s="2">
        <f t="shared" si="1"/>
        <v>1.0103323992315691</v>
      </c>
    </row>
    <row r="33" spans="1:9" ht="18" hidden="1" customHeight="1" x14ac:dyDescent="0.25">
      <c r="A33" s="4" t="s">
        <v>138</v>
      </c>
      <c r="B33" s="4" t="str">
        <f t="shared" si="10"/>
        <v>3</v>
      </c>
      <c r="C33" s="3" t="s">
        <v>71</v>
      </c>
      <c r="D33" s="1" t="s">
        <v>34</v>
      </c>
      <c r="E33" s="2">
        <v>0</v>
      </c>
      <c r="F33" s="2">
        <v>0</v>
      </c>
      <c r="G33" s="2"/>
      <c r="H33" s="2" t="str">
        <f t="shared" si="0"/>
        <v/>
      </c>
      <c r="I33" s="2" t="str">
        <f t="shared" si="1"/>
        <v/>
      </c>
    </row>
    <row r="34" spans="1:9" ht="18" customHeight="1" x14ac:dyDescent="0.25">
      <c r="A34" s="4">
        <v>5</v>
      </c>
      <c r="B34" s="4" t="str">
        <f t="shared" si="10"/>
        <v>3</v>
      </c>
      <c r="C34" s="3" t="s">
        <v>62</v>
      </c>
      <c r="D34" s="1" t="s">
        <v>33</v>
      </c>
      <c r="E34" s="2">
        <v>1017.13</v>
      </c>
      <c r="F34" s="2">
        <v>2000</v>
      </c>
      <c r="G34" s="2">
        <v>1002.1</v>
      </c>
      <c r="H34" s="2">
        <f t="shared" si="0"/>
        <v>0.50105</v>
      </c>
      <c r="I34" s="2">
        <f t="shared" si="1"/>
        <v>0.98522312782043597</v>
      </c>
    </row>
    <row r="35" spans="1:9" ht="18" customHeight="1" x14ac:dyDescent="0.25">
      <c r="A35" s="4">
        <v>6</v>
      </c>
      <c r="B35" s="4" t="str">
        <f t="shared" si="10"/>
        <v>3</v>
      </c>
      <c r="C35" s="3" t="s">
        <v>19</v>
      </c>
      <c r="D35" s="1" t="s">
        <v>18</v>
      </c>
      <c r="E35" s="2">
        <v>68.3</v>
      </c>
      <c r="F35" s="2">
        <v>100</v>
      </c>
      <c r="G35" s="2"/>
      <c r="H35" s="2">
        <f t="shared" si="0"/>
        <v>0</v>
      </c>
      <c r="I35" s="2">
        <f t="shared" si="1"/>
        <v>0</v>
      </c>
    </row>
    <row r="36" spans="1:9" ht="18" customHeight="1" x14ac:dyDescent="0.25">
      <c r="A36" s="4">
        <v>7</v>
      </c>
      <c r="B36" s="4" t="str">
        <f t="shared" si="10"/>
        <v>3</v>
      </c>
      <c r="C36" s="3" t="s">
        <v>122</v>
      </c>
      <c r="D36" s="1" t="s">
        <v>17</v>
      </c>
      <c r="E36" s="2">
        <v>4214.34</v>
      </c>
      <c r="F36" s="2">
        <v>14500</v>
      </c>
      <c r="G36" s="2">
        <v>5195.6099999999997</v>
      </c>
      <c r="H36" s="2">
        <f t="shared" si="0"/>
        <v>0.35831793103448273</v>
      </c>
      <c r="I36" s="2">
        <f t="shared" si="1"/>
        <v>1.2328407295092469</v>
      </c>
    </row>
    <row r="37" spans="1:9" ht="18" customHeight="1" x14ac:dyDescent="0.25">
      <c r="A37" s="4">
        <v>8</v>
      </c>
      <c r="B37" s="4" t="str">
        <f t="shared" si="10"/>
        <v>3</v>
      </c>
      <c r="C37" s="3" t="s">
        <v>123</v>
      </c>
      <c r="D37" s="1" t="s">
        <v>32</v>
      </c>
      <c r="E37" s="2">
        <v>133.59</v>
      </c>
      <c r="F37" s="2">
        <v>1100</v>
      </c>
      <c r="G37" s="2">
        <v>7.8</v>
      </c>
      <c r="H37" s="2">
        <f t="shared" si="0"/>
        <v>7.0909090909090904E-3</v>
      </c>
      <c r="I37" s="2">
        <f t="shared" si="1"/>
        <v>5.8387603862564558E-2</v>
      </c>
    </row>
    <row r="38" spans="1:9" ht="18" customHeight="1" x14ac:dyDescent="0.25">
      <c r="A38" s="4">
        <v>9</v>
      </c>
      <c r="B38" s="4" t="str">
        <f t="shared" si="10"/>
        <v>3</v>
      </c>
      <c r="C38" s="3" t="s">
        <v>124</v>
      </c>
      <c r="D38" s="1" t="s">
        <v>16</v>
      </c>
      <c r="E38" s="2">
        <v>3.58</v>
      </c>
      <c r="F38" s="2">
        <v>300</v>
      </c>
      <c r="G38" s="2"/>
      <c r="H38" s="2">
        <f t="shared" si="0"/>
        <v>0</v>
      </c>
      <c r="I38" s="2">
        <f t="shared" si="1"/>
        <v>0</v>
      </c>
    </row>
    <row r="39" spans="1:9" ht="18" customHeight="1" x14ac:dyDescent="0.25">
      <c r="A39" s="4">
        <v>10</v>
      </c>
      <c r="B39" s="4" t="str">
        <f t="shared" si="10"/>
        <v>3</v>
      </c>
      <c r="C39" s="3" t="s">
        <v>95</v>
      </c>
      <c r="D39" s="1" t="s">
        <v>15</v>
      </c>
      <c r="E39" s="2">
        <v>1451.64</v>
      </c>
      <c r="F39" s="2">
        <v>2900</v>
      </c>
      <c r="G39" s="2">
        <v>885.67</v>
      </c>
      <c r="H39" s="2">
        <f t="shared" si="0"/>
        <v>0.30540344827586208</v>
      </c>
      <c r="I39" s="2">
        <f t="shared" si="1"/>
        <v>0.61011683337466582</v>
      </c>
    </row>
    <row r="40" spans="1:9" ht="18" customHeight="1" x14ac:dyDescent="0.25">
      <c r="A40" s="4">
        <v>11</v>
      </c>
      <c r="B40" s="4" t="str">
        <f t="shared" si="10"/>
        <v>3</v>
      </c>
      <c r="C40" s="3" t="s">
        <v>83</v>
      </c>
      <c r="D40" s="1" t="s">
        <v>31</v>
      </c>
      <c r="E40" s="2">
        <v>342.65</v>
      </c>
      <c r="F40" s="2">
        <v>4000</v>
      </c>
      <c r="G40" s="2"/>
      <c r="H40" s="2">
        <f t="shared" si="0"/>
        <v>0</v>
      </c>
      <c r="I40" s="2">
        <f t="shared" si="1"/>
        <v>0</v>
      </c>
    </row>
    <row r="41" spans="1:9" ht="18" hidden="1" customHeight="1" x14ac:dyDescent="0.25">
      <c r="A41" s="4" t="s">
        <v>138</v>
      </c>
      <c r="B41" s="4" t="str">
        <f t="shared" si="10"/>
        <v>3</v>
      </c>
      <c r="C41" s="3" t="s">
        <v>96</v>
      </c>
      <c r="D41" s="1" t="s">
        <v>14</v>
      </c>
      <c r="E41" s="2">
        <v>0</v>
      </c>
      <c r="F41" s="2">
        <v>0</v>
      </c>
      <c r="G41" s="2"/>
      <c r="H41" s="2" t="str">
        <f t="shared" si="0"/>
        <v/>
      </c>
      <c r="I41" s="2" t="str">
        <f t="shared" si="1"/>
        <v/>
      </c>
    </row>
    <row r="42" spans="1:9" ht="18" customHeight="1" x14ac:dyDescent="0.25">
      <c r="A42" s="4">
        <v>12</v>
      </c>
      <c r="B42" s="4" t="str">
        <f t="shared" si="10"/>
        <v>3</v>
      </c>
      <c r="C42" s="3" t="s">
        <v>125</v>
      </c>
      <c r="D42" s="1" t="s">
        <v>30</v>
      </c>
      <c r="E42" s="2">
        <v>626.14</v>
      </c>
      <c r="F42" s="2">
        <v>2000</v>
      </c>
      <c r="G42" s="2">
        <v>1084.31</v>
      </c>
      <c r="H42" s="2">
        <f t="shared" si="0"/>
        <v>0.54215499999999994</v>
      </c>
      <c r="I42" s="2">
        <f t="shared" si="1"/>
        <v>1.7317373111444725</v>
      </c>
    </row>
    <row r="43" spans="1:9" ht="18" customHeight="1" x14ac:dyDescent="0.25">
      <c r="A43" s="4">
        <v>13</v>
      </c>
      <c r="B43" s="4" t="str">
        <f t="shared" si="10"/>
        <v>3</v>
      </c>
      <c r="C43" s="3" t="s">
        <v>84</v>
      </c>
      <c r="D43" s="1" t="s">
        <v>11</v>
      </c>
      <c r="E43" s="2">
        <v>1616.46</v>
      </c>
      <c r="F43" s="2">
        <v>9600</v>
      </c>
      <c r="G43" s="2">
        <v>4818.46</v>
      </c>
      <c r="H43" s="2">
        <f t="shared" si="0"/>
        <v>0.50192291666666666</v>
      </c>
      <c r="I43" s="2">
        <f t="shared" si="1"/>
        <v>2.9808717815473318</v>
      </c>
    </row>
    <row r="44" spans="1:9" ht="18" customHeight="1" x14ac:dyDescent="0.25">
      <c r="A44" s="4">
        <v>14</v>
      </c>
      <c r="B44" s="4" t="str">
        <f t="shared" si="10"/>
        <v>3</v>
      </c>
      <c r="C44" s="3" t="s">
        <v>92</v>
      </c>
      <c r="D44" s="1" t="s">
        <v>10</v>
      </c>
      <c r="E44" s="2">
        <v>2143.37</v>
      </c>
      <c r="F44" s="2">
        <v>8600</v>
      </c>
      <c r="G44" s="2">
        <v>2075.4899999999998</v>
      </c>
      <c r="H44" s="2">
        <f t="shared" si="0"/>
        <v>0.24133604651162788</v>
      </c>
      <c r="I44" s="2">
        <f t="shared" si="1"/>
        <v>0.9683302462943868</v>
      </c>
    </row>
    <row r="45" spans="1:9" ht="18" customHeight="1" x14ac:dyDescent="0.25">
      <c r="A45" s="4">
        <v>15</v>
      </c>
      <c r="B45" s="4" t="str">
        <f t="shared" si="10"/>
        <v>3</v>
      </c>
      <c r="C45" s="3" t="s">
        <v>97</v>
      </c>
      <c r="D45" s="1" t="s">
        <v>9</v>
      </c>
      <c r="E45" s="2">
        <v>19804.310000000001</v>
      </c>
      <c r="F45" s="2">
        <v>47700</v>
      </c>
      <c r="G45" s="2">
        <v>19759.2</v>
      </c>
      <c r="H45" s="2">
        <f t="shared" si="0"/>
        <v>0.41423899371069184</v>
      </c>
      <c r="I45" s="2">
        <f t="shared" si="1"/>
        <v>0.99772221299303032</v>
      </c>
    </row>
    <row r="46" spans="1:9" ht="18" customHeight="1" x14ac:dyDescent="0.25">
      <c r="A46" s="4">
        <v>16</v>
      </c>
      <c r="B46" s="4" t="str">
        <f t="shared" si="10"/>
        <v>3</v>
      </c>
      <c r="C46" s="3" t="s">
        <v>126</v>
      </c>
      <c r="D46" s="1" t="s">
        <v>29</v>
      </c>
      <c r="E46" s="2">
        <v>1504.37</v>
      </c>
      <c r="F46" s="2">
        <v>4800</v>
      </c>
      <c r="G46" s="2">
        <v>674.31</v>
      </c>
      <c r="H46" s="2">
        <f t="shared" si="0"/>
        <v>0.14048125</v>
      </c>
      <c r="I46" s="2">
        <f t="shared" si="1"/>
        <v>0.44823414452561539</v>
      </c>
    </row>
    <row r="47" spans="1:9" ht="18" customHeight="1" x14ac:dyDescent="0.25">
      <c r="A47" s="4">
        <v>17</v>
      </c>
      <c r="B47" s="4" t="str">
        <f t="shared" si="10"/>
        <v>3</v>
      </c>
      <c r="C47" s="3" t="s">
        <v>91</v>
      </c>
      <c r="D47" s="1" t="s">
        <v>8</v>
      </c>
      <c r="E47" s="2">
        <v>2151.86</v>
      </c>
      <c r="F47" s="2">
        <v>3100</v>
      </c>
      <c r="G47" s="2">
        <v>2292.02</v>
      </c>
      <c r="H47" s="2">
        <f t="shared" si="0"/>
        <v>0.73936129032258069</v>
      </c>
      <c r="I47" s="2">
        <f t="shared" si="1"/>
        <v>1.0651343488888683</v>
      </c>
    </row>
    <row r="48" spans="1:9" ht="18" hidden="1" customHeight="1" x14ac:dyDescent="0.25">
      <c r="A48" s="4"/>
      <c r="B48" s="4" t="str">
        <f t="shared" si="10"/>
        <v>3</v>
      </c>
      <c r="C48" s="3" t="s">
        <v>76</v>
      </c>
      <c r="D48" s="1" t="s">
        <v>23</v>
      </c>
      <c r="E48" s="2">
        <v>0</v>
      </c>
      <c r="F48" s="2">
        <v>0</v>
      </c>
      <c r="G48" s="2"/>
      <c r="H48" s="2" t="str">
        <f t="shared" si="0"/>
        <v/>
      </c>
      <c r="I48" s="2" t="str">
        <f t="shared" si="1"/>
        <v/>
      </c>
    </row>
    <row r="49" spans="1:9" ht="18" customHeight="1" x14ac:dyDescent="0.25">
      <c r="A49" s="4">
        <v>18</v>
      </c>
      <c r="B49" s="4" t="str">
        <f t="shared" si="10"/>
        <v>3</v>
      </c>
      <c r="C49" s="3" t="s">
        <v>90</v>
      </c>
      <c r="D49" s="1" t="s">
        <v>7</v>
      </c>
      <c r="E49" s="2">
        <v>199.08</v>
      </c>
      <c r="F49" s="2">
        <v>400</v>
      </c>
      <c r="G49" s="2">
        <v>276.62</v>
      </c>
      <c r="H49" s="2">
        <f t="shared" si="0"/>
        <v>0.69155</v>
      </c>
      <c r="I49" s="2">
        <f t="shared" si="1"/>
        <v>1.3894916616435604</v>
      </c>
    </row>
    <row r="50" spans="1:9" ht="18" customHeight="1" x14ac:dyDescent="0.25">
      <c r="A50" s="4">
        <v>19</v>
      </c>
      <c r="B50" s="4" t="str">
        <f t="shared" si="10"/>
        <v>3</v>
      </c>
      <c r="C50" s="3" t="s">
        <v>127</v>
      </c>
      <c r="D50" s="1" t="s">
        <v>6</v>
      </c>
      <c r="E50" s="2">
        <v>1263.79</v>
      </c>
      <c r="F50" s="2">
        <v>1300</v>
      </c>
      <c r="G50" s="2">
        <v>141.84</v>
      </c>
      <c r="H50" s="2">
        <f t="shared" si="0"/>
        <v>0.10910769230769231</v>
      </c>
      <c r="I50" s="2">
        <f t="shared" si="1"/>
        <v>0.11223383631774267</v>
      </c>
    </row>
    <row r="51" spans="1:9" ht="18" customHeight="1" x14ac:dyDescent="0.25">
      <c r="A51" s="4">
        <v>20</v>
      </c>
      <c r="B51" s="4" t="str">
        <f t="shared" si="10"/>
        <v>3</v>
      </c>
      <c r="C51" s="3" t="s">
        <v>128</v>
      </c>
      <c r="D51" s="1" t="s">
        <v>28</v>
      </c>
      <c r="E51" s="2">
        <v>336.68</v>
      </c>
      <c r="F51" s="2">
        <v>700</v>
      </c>
      <c r="G51" s="2">
        <v>193.07</v>
      </c>
      <c r="H51" s="2">
        <f t="shared" si="0"/>
        <v>0.27581428571428568</v>
      </c>
      <c r="I51" s="2">
        <f t="shared" si="1"/>
        <v>0.5734525365332066</v>
      </c>
    </row>
    <row r="52" spans="1:9" ht="28.5" customHeight="1" x14ac:dyDescent="0.25">
      <c r="A52" s="8"/>
      <c r="B52" s="8"/>
      <c r="C52" s="7" t="s">
        <v>1</v>
      </c>
      <c r="D52" s="6" t="s">
        <v>0</v>
      </c>
      <c r="E52" s="5">
        <f>SUM(E53:E81)</f>
        <v>6608.83</v>
      </c>
      <c r="F52" s="5">
        <f>SUM(F53:F81)</f>
        <v>11400</v>
      </c>
      <c r="G52" s="5">
        <f>SUM(G53:G81)</f>
        <v>4471.12</v>
      </c>
      <c r="H52" s="5">
        <f t="shared" si="0"/>
        <v>0.39220350877192983</v>
      </c>
      <c r="I52" s="5">
        <f t="shared" si="1"/>
        <v>0.67653729934042783</v>
      </c>
    </row>
    <row r="53" spans="1:9" ht="18" customHeight="1" x14ac:dyDescent="0.25">
      <c r="A53" s="4" t="s">
        <v>39</v>
      </c>
      <c r="B53" s="4" t="str">
        <f t="shared" ref="B53:B81" si="11">LEFT(C53,1)</f>
        <v>3</v>
      </c>
      <c r="C53" s="3" t="s">
        <v>100</v>
      </c>
      <c r="D53" s="1" t="s">
        <v>38</v>
      </c>
      <c r="E53" s="2">
        <v>0</v>
      </c>
      <c r="F53" s="2">
        <v>0</v>
      </c>
      <c r="G53" s="2">
        <v>688.34</v>
      </c>
      <c r="H53" s="2" t="str">
        <f t="shared" si="0"/>
        <v/>
      </c>
      <c r="I53" s="2" t="str">
        <f t="shared" si="1"/>
        <v/>
      </c>
    </row>
    <row r="54" spans="1:9" ht="18" customHeight="1" x14ac:dyDescent="0.25">
      <c r="A54" s="4">
        <v>2</v>
      </c>
      <c r="B54" s="4" t="str">
        <f t="shared" si="11"/>
        <v>3</v>
      </c>
      <c r="C54" s="3" t="s">
        <v>119</v>
      </c>
      <c r="D54" s="1" t="s">
        <v>37</v>
      </c>
      <c r="E54" s="2">
        <v>0</v>
      </c>
      <c r="F54" s="2">
        <v>0</v>
      </c>
      <c r="G54" s="2">
        <v>1666.18</v>
      </c>
      <c r="H54" s="2" t="str">
        <f t="shared" si="0"/>
        <v/>
      </c>
      <c r="I54" s="2" t="str">
        <f t="shared" si="1"/>
        <v/>
      </c>
    </row>
    <row r="55" spans="1:9" ht="18" customHeight="1" x14ac:dyDescent="0.25">
      <c r="A55" s="4">
        <v>3</v>
      </c>
      <c r="B55" s="4" t="str">
        <f t="shared" si="11"/>
        <v>3</v>
      </c>
      <c r="C55" s="3" t="s">
        <v>120</v>
      </c>
      <c r="D55" s="1" t="s">
        <v>36</v>
      </c>
      <c r="E55" s="2">
        <v>0</v>
      </c>
      <c r="F55" s="2">
        <v>0</v>
      </c>
      <c r="G55" s="2">
        <v>113.57</v>
      </c>
      <c r="H55" s="2" t="str">
        <f t="shared" si="0"/>
        <v/>
      </c>
      <c r="I55" s="2" t="str">
        <f t="shared" si="1"/>
        <v/>
      </c>
    </row>
    <row r="56" spans="1:9" ht="18" customHeight="1" x14ac:dyDescent="0.25">
      <c r="A56" s="4">
        <v>4</v>
      </c>
      <c r="B56" s="4" t="str">
        <f t="shared" si="11"/>
        <v>3</v>
      </c>
      <c r="C56" s="3" t="s">
        <v>81</v>
      </c>
      <c r="D56" s="1" t="s">
        <v>20</v>
      </c>
      <c r="E56" s="2">
        <v>2954.97</v>
      </c>
      <c r="F56" s="2">
        <v>4100</v>
      </c>
      <c r="G56" s="2"/>
      <c r="H56" s="2">
        <f t="shared" si="0"/>
        <v>0</v>
      </c>
      <c r="I56" s="2">
        <f t="shared" si="1"/>
        <v>0</v>
      </c>
    </row>
    <row r="57" spans="1:9" ht="18" customHeight="1" x14ac:dyDescent="0.25">
      <c r="A57" s="4">
        <v>5</v>
      </c>
      <c r="B57" s="4" t="str">
        <f t="shared" si="11"/>
        <v>3</v>
      </c>
      <c r="C57" s="3" t="s">
        <v>71</v>
      </c>
      <c r="D57" s="1" t="s">
        <v>34</v>
      </c>
      <c r="E57" s="2">
        <v>0</v>
      </c>
      <c r="F57" s="2">
        <v>700</v>
      </c>
      <c r="G57" s="2"/>
      <c r="H57" s="2">
        <f t="shared" si="0"/>
        <v>0</v>
      </c>
      <c r="I57" s="2" t="str">
        <f t="shared" si="1"/>
        <v/>
      </c>
    </row>
    <row r="58" spans="1:9" ht="18" customHeight="1" x14ac:dyDescent="0.25">
      <c r="A58" s="4">
        <v>6</v>
      </c>
      <c r="B58" s="4" t="str">
        <f t="shared" si="11"/>
        <v>3</v>
      </c>
      <c r="C58" s="3" t="s">
        <v>74</v>
      </c>
      <c r="D58" s="1" t="s">
        <v>75</v>
      </c>
      <c r="E58" s="2">
        <v>0</v>
      </c>
      <c r="F58" s="2">
        <v>500</v>
      </c>
      <c r="G58" s="2"/>
      <c r="H58" s="2">
        <f t="shared" si="0"/>
        <v>0</v>
      </c>
      <c r="I58" s="2" t="str">
        <f t="shared" si="1"/>
        <v/>
      </c>
    </row>
    <row r="59" spans="1:9" ht="18" customHeight="1" x14ac:dyDescent="0.25">
      <c r="A59" s="4">
        <v>7</v>
      </c>
      <c r="B59" s="4" t="str">
        <f t="shared" si="11"/>
        <v>3</v>
      </c>
      <c r="C59" s="3" t="s">
        <v>62</v>
      </c>
      <c r="D59" s="1" t="s">
        <v>33</v>
      </c>
      <c r="E59" s="2">
        <v>0</v>
      </c>
      <c r="F59" s="2">
        <v>400</v>
      </c>
      <c r="G59" s="2">
        <v>91.66</v>
      </c>
      <c r="H59" s="2">
        <f t="shared" si="0"/>
        <v>0.22914999999999999</v>
      </c>
      <c r="I59" s="2" t="str">
        <f t="shared" si="1"/>
        <v/>
      </c>
    </row>
    <row r="60" spans="1:9" ht="18" customHeight="1" x14ac:dyDescent="0.25">
      <c r="A60" s="4">
        <v>8</v>
      </c>
      <c r="B60" s="4" t="str">
        <f t="shared" si="11"/>
        <v>3</v>
      </c>
      <c r="C60" s="3" t="s">
        <v>122</v>
      </c>
      <c r="D60" s="1" t="s">
        <v>17</v>
      </c>
      <c r="E60" s="2">
        <v>381.59</v>
      </c>
      <c r="F60" s="2">
        <v>0</v>
      </c>
      <c r="G60" s="2">
        <v>320.41000000000003</v>
      </c>
      <c r="H60" s="2" t="str">
        <f t="shared" si="0"/>
        <v/>
      </c>
      <c r="I60" s="2">
        <f t="shared" si="1"/>
        <v>0.83967085091328397</v>
      </c>
    </row>
    <row r="61" spans="1:9" ht="18" customHeight="1" x14ac:dyDescent="0.25">
      <c r="A61" s="4">
        <v>9</v>
      </c>
      <c r="B61" s="4" t="str">
        <f t="shared" si="11"/>
        <v>3</v>
      </c>
      <c r="C61" s="3" t="s">
        <v>123</v>
      </c>
      <c r="D61" s="1" t="s">
        <v>32</v>
      </c>
      <c r="E61" s="2">
        <v>77.89</v>
      </c>
      <c r="F61" s="2">
        <v>0</v>
      </c>
      <c r="G61" s="2"/>
      <c r="H61" s="2" t="str">
        <f t="shared" si="0"/>
        <v/>
      </c>
      <c r="I61" s="2">
        <f t="shared" si="1"/>
        <v>0</v>
      </c>
    </row>
    <row r="62" spans="1:9" ht="18" customHeight="1" x14ac:dyDescent="0.25">
      <c r="A62" s="4">
        <v>10</v>
      </c>
      <c r="B62" s="4" t="str">
        <f t="shared" si="11"/>
        <v>3</v>
      </c>
      <c r="C62" s="3" t="s">
        <v>124</v>
      </c>
      <c r="D62" s="1" t="s">
        <v>16</v>
      </c>
      <c r="E62" s="2">
        <v>0</v>
      </c>
      <c r="F62" s="2">
        <v>100</v>
      </c>
      <c r="G62" s="2"/>
      <c r="H62" s="2">
        <f t="shared" si="0"/>
        <v>0</v>
      </c>
      <c r="I62" s="2" t="str">
        <f t="shared" si="1"/>
        <v/>
      </c>
    </row>
    <row r="63" spans="1:9" ht="18" customHeight="1" x14ac:dyDescent="0.25">
      <c r="A63" s="4">
        <v>11</v>
      </c>
      <c r="B63" s="4" t="str">
        <f t="shared" si="11"/>
        <v>3</v>
      </c>
      <c r="C63" s="3" t="s">
        <v>88</v>
      </c>
      <c r="D63" s="1" t="s">
        <v>89</v>
      </c>
      <c r="E63" s="2">
        <v>39.68</v>
      </c>
      <c r="F63" s="2">
        <v>0</v>
      </c>
      <c r="G63" s="2"/>
      <c r="H63" s="2" t="str">
        <f t="shared" si="0"/>
        <v/>
      </c>
      <c r="I63" s="2">
        <f t="shared" si="1"/>
        <v>0</v>
      </c>
    </row>
    <row r="64" spans="1:9" ht="18" customHeight="1" x14ac:dyDescent="0.25">
      <c r="A64" s="4">
        <v>12</v>
      </c>
      <c r="B64" s="4" t="str">
        <f t="shared" si="11"/>
        <v>3</v>
      </c>
      <c r="C64" s="3" t="s">
        <v>95</v>
      </c>
      <c r="D64" s="1" t="s">
        <v>15</v>
      </c>
      <c r="E64" s="2">
        <v>8.36</v>
      </c>
      <c r="F64" s="2">
        <v>0</v>
      </c>
      <c r="G64" s="2"/>
      <c r="H64" s="2" t="str">
        <f t="shared" si="0"/>
        <v/>
      </c>
      <c r="I64" s="2">
        <f t="shared" si="1"/>
        <v>0</v>
      </c>
    </row>
    <row r="65" spans="1:9" ht="18" customHeight="1" x14ac:dyDescent="0.25">
      <c r="A65" s="4">
        <v>13</v>
      </c>
      <c r="B65" s="4" t="str">
        <f t="shared" si="11"/>
        <v>3</v>
      </c>
      <c r="C65" s="3" t="s">
        <v>83</v>
      </c>
      <c r="D65" s="1" t="s">
        <v>31</v>
      </c>
      <c r="E65" s="2">
        <v>0</v>
      </c>
      <c r="F65" s="2">
        <v>1100</v>
      </c>
      <c r="G65" s="2">
        <v>868.96</v>
      </c>
      <c r="H65" s="2">
        <f t="shared" si="0"/>
        <v>0.78996363636363642</v>
      </c>
      <c r="I65" s="2" t="str">
        <f t="shared" si="1"/>
        <v/>
      </c>
    </row>
    <row r="66" spans="1:9" ht="18" hidden="1" customHeight="1" x14ac:dyDescent="0.25">
      <c r="A66" s="4"/>
      <c r="B66" s="4" t="str">
        <f t="shared" si="11"/>
        <v>3</v>
      </c>
      <c r="C66" s="3" t="s">
        <v>96</v>
      </c>
      <c r="D66" s="1" t="s">
        <v>14</v>
      </c>
      <c r="E66" s="2">
        <v>0</v>
      </c>
      <c r="F66" s="2">
        <v>0</v>
      </c>
      <c r="G66" s="2"/>
      <c r="H66" s="2" t="str">
        <f t="shared" si="0"/>
        <v/>
      </c>
      <c r="I66" s="2" t="str">
        <f t="shared" si="1"/>
        <v/>
      </c>
    </row>
    <row r="67" spans="1:9" ht="18" hidden="1" customHeight="1" x14ac:dyDescent="0.25">
      <c r="A67" s="4"/>
      <c r="B67" s="4" t="str">
        <f t="shared" si="11"/>
        <v>3</v>
      </c>
      <c r="C67" s="3" t="s">
        <v>125</v>
      </c>
      <c r="D67" s="1" t="s">
        <v>30</v>
      </c>
      <c r="E67" s="2">
        <v>0</v>
      </c>
      <c r="F67" s="2">
        <v>0</v>
      </c>
      <c r="G67" s="2"/>
      <c r="H67" s="2" t="str">
        <f t="shared" si="0"/>
        <v/>
      </c>
      <c r="I67" s="2" t="str">
        <f t="shared" si="1"/>
        <v/>
      </c>
    </row>
    <row r="68" spans="1:9" ht="18" customHeight="1" x14ac:dyDescent="0.25">
      <c r="A68" s="4">
        <v>16</v>
      </c>
      <c r="B68" s="4" t="str">
        <f t="shared" si="11"/>
        <v>3</v>
      </c>
      <c r="C68" s="3" t="s">
        <v>13</v>
      </c>
      <c r="D68" s="1" t="s">
        <v>12</v>
      </c>
      <c r="E68" s="2">
        <v>121.44</v>
      </c>
      <c r="F68" s="2">
        <v>0</v>
      </c>
      <c r="G68" s="2"/>
      <c r="H68" s="2" t="str">
        <f t="shared" si="0"/>
        <v/>
      </c>
      <c r="I68" s="2">
        <f t="shared" si="1"/>
        <v>0</v>
      </c>
    </row>
    <row r="69" spans="1:9" ht="18" customHeight="1" x14ac:dyDescent="0.25">
      <c r="A69" s="4">
        <v>17</v>
      </c>
      <c r="B69" s="4" t="str">
        <f t="shared" si="11"/>
        <v>3</v>
      </c>
      <c r="C69" s="3" t="s">
        <v>69</v>
      </c>
      <c r="D69" s="1" t="s">
        <v>70</v>
      </c>
      <c r="E69" s="2">
        <v>33.18</v>
      </c>
      <c r="F69" s="2">
        <v>3300</v>
      </c>
      <c r="G69" s="2"/>
      <c r="H69" s="2">
        <f t="shared" si="0"/>
        <v>0</v>
      </c>
      <c r="I69" s="2">
        <f t="shared" si="1"/>
        <v>0</v>
      </c>
    </row>
    <row r="70" spans="1:9" ht="18" customHeight="1" x14ac:dyDescent="0.25">
      <c r="A70" s="4">
        <v>18</v>
      </c>
      <c r="B70" s="4" t="str">
        <f t="shared" si="11"/>
        <v>3</v>
      </c>
      <c r="C70" s="3" t="s">
        <v>84</v>
      </c>
      <c r="D70" s="1" t="s">
        <v>78</v>
      </c>
      <c r="E70" s="2">
        <v>1757.68</v>
      </c>
      <c r="F70" s="2">
        <v>0</v>
      </c>
      <c r="G70" s="2"/>
      <c r="H70" s="2" t="str">
        <f t="shared" si="0"/>
        <v/>
      </c>
      <c r="I70" s="2">
        <f t="shared" si="1"/>
        <v>0</v>
      </c>
    </row>
    <row r="71" spans="1:9" ht="18" hidden="1" customHeight="1" x14ac:dyDescent="0.25">
      <c r="A71" s="4"/>
      <c r="B71" s="4" t="str">
        <f t="shared" si="11"/>
        <v>3</v>
      </c>
      <c r="C71" s="3" t="s">
        <v>92</v>
      </c>
      <c r="D71" s="1" t="s">
        <v>10</v>
      </c>
      <c r="E71" s="2">
        <v>0</v>
      </c>
      <c r="F71" s="2">
        <v>0</v>
      </c>
      <c r="G71" s="2"/>
      <c r="H71" s="2" t="str">
        <f t="shared" si="0"/>
        <v/>
      </c>
      <c r="I71" s="2" t="str">
        <f t="shared" si="1"/>
        <v/>
      </c>
    </row>
    <row r="72" spans="1:9" ht="18" customHeight="1" x14ac:dyDescent="0.25">
      <c r="A72" s="4">
        <v>19</v>
      </c>
      <c r="B72" s="4" t="str">
        <f t="shared" si="11"/>
        <v>3</v>
      </c>
      <c r="C72" s="3" t="s">
        <v>97</v>
      </c>
      <c r="D72" s="1" t="s">
        <v>9</v>
      </c>
      <c r="E72" s="2">
        <v>339.66</v>
      </c>
      <c r="F72" s="2">
        <v>300</v>
      </c>
      <c r="G72" s="2">
        <v>401.26</v>
      </c>
      <c r="H72" s="2">
        <f t="shared" ref="H72:H136" si="12">IF(F72&lt;&gt;0,G72/F72,"")</f>
        <v>1.3375333333333332</v>
      </c>
      <c r="I72" s="2">
        <f t="shared" ref="I72:I135" si="13">IF(E72&lt;&gt;0,G72/E72,"")</f>
        <v>1.1813578284166519</v>
      </c>
    </row>
    <row r="73" spans="1:9" ht="18" hidden="1" customHeight="1" x14ac:dyDescent="0.25">
      <c r="A73" s="4"/>
      <c r="B73" s="4" t="str">
        <f t="shared" si="11"/>
        <v>3</v>
      </c>
      <c r="C73" s="3" t="s">
        <v>126</v>
      </c>
      <c r="D73" s="1" t="s">
        <v>29</v>
      </c>
      <c r="E73" s="2">
        <v>0</v>
      </c>
      <c r="F73" s="2">
        <v>0</v>
      </c>
      <c r="G73" s="2"/>
      <c r="H73" s="2" t="str">
        <f t="shared" si="12"/>
        <v/>
      </c>
      <c r="I73" s="2" t="str">
        <f t="shared" si="13"/>
        <v/>
      </c>
    </row>
    <row r="74" spans="1:9" ht="18" hidden="1" customHeight="1" x14ac:dyDescent="0.25">
      <c r="A74" s="4"/>
      <c r="B74" s="4" t="str">
        <f t="shared" si="11"/>
        <v>3</v>
      </c>
      <c r="C74" s="3" t="s">
        <v>91</v>
      </c>
      <c r="D74" s="1" t="s">
        <v>8</v>
      </c>
      <c r="E74" s="2">
        <v>0</v>
      </c>
      <c r="F74" s="2">
        <v>0</v>
      </c>
      <c r="G74" s="2"/>
      <c r="H74" s="2" t="str">
        <f t="shared" si="12"/>
        <v/>
      </c>
      <c r="I74" s="2" t="str">
        <f t="shared" si="13"/>
        <v/>
      </c>
    </row>
    <row r="75" spans="1:9" ht="18" customHeight="1" x14ac:dyDescent="0.25">
      <c r="A75" s="4">
        <v>20</v>
      </c>
      <c r="B75" s="4" t="str">
        <f t="shared" si="11"/>
        <v>3</v>
      </c>
      <c r="C75" s="3" t="s">
        <v>76</v>
      </c>
      <c r="D75" s="1" t="s">
        <v>23</v>
      </c>
      <c r="E75" s="2">
        <v>104.21</v>
      </c>
      <c r="F75" s="2">
        <v>700</v>
      </c>
      <c r="G75" s="2">
        <v>305.74</v>
      </c>
      <c r="H75" s="2">
        <f t="shared" si="12"/>
        <v>0.43677142857142859</v>
      </c>
      <c r="I75" s="2">
        <f t="shared" si="13"/>
        <v>2.9338835044621439</v>
      </c>
    </row>
    <row r="76" spans="1:9" ht="18" customHeight="1" x14ac:dyDescent="0.25">
      <c r="A76" s="4">
        <v>21</v>
      </c>
      <c r="B76" s="4" t="str">
        <f t="shared" si="11"/>
        <v>3</v>
      </c>
      <c r="C76" s="3" t="s">
        <v>60</v>
      </c>
      <c r="D76" s="1" t="s">
        <v>61</v>
      </c>
      <c r="E76" s="2">
        <v>0</v>
      </c>
      <c r="F76" s="2">
        <v>100</v>
      </c>
      <c r="G76" s="2"/>
      <c r="H76" s="2">
        <f t="shared" si="12"/>
        <v>0</v>
      </c>
      <c r="I76" s="2" t="str">
        <f t="shared" si="13"/>
        <v/>
      </c>
    </row>
    <row r="77" spans="1:9" ht="18" customHeight="1" x14ac:dyDescent="0.25">
      <c r="A77" s="4">
        <v>22</v>
      </c>
      <c r="B77" s="4" t="str">
        <f t="shared" si="11"/>
        <v>3</v>
      </c>
      <c r="C77" s="3" t="s">
        <v>90</v>
      </c>
      <c r="D77" s="1" t="s">
        <v>7</v>
      </c>
      <c r="E77" s="2">
        <v>33.18</v>
      </c>
      <c r="F77" s="2">
        <v>0</v>
      </c>
      <c r="G77" s="2"/>
      <c r="H77" s="2" t="str">
        <f t="shared" si="12"/>
        <v/>
      </c>
      <c r="I77" s="2">
        <f t="shared" si="13"/>
        <v>0</v>
      </c>
    </row>
    <row r="78" spans="1:9" ht="18" customHeight="1" x14ac:dyDescent="0.25">
      <c r="A78" s="4">
        <v>23</v>
      </c>
      <c r="B78" s="4" t="str">
        <f t="shared" si="11"/>
        <v>3</v>
      </c>
      <c r="C78" s="3" t="s">
        <v>127</v>
      </c>
      <c r="D78" s="1" t="s">
        <v>6</v>
      </c>
      <c r="E78" s="2">
        <v>696</v>
      </c>
      <c r="F78" s="2">
        <v>0</v>
      </c>
      <c r="G78" s="2"/>
      <c r="H78" s="2" t="str">
        <f t="shared" si="12"/>
        <v/>
      </c>
      <c r="I78" s="2">
        <f t="shared" si="13"/>
        <v>0</v>
      </c>
    </row>
    <row r="79" spans="1:9" ht="18" customHeight="1" x14ac:dyDescent="0.25">
      <c r="A79" s="4">
        <v>24</v>
      </c>
      <c r="B79" s="4" t="str">
        <f t="shared" si="11"/>
        <v>3</v>
      </c>
      <c r="C79" s="3" t="s">
        <v>128</v>
      </c>
      <c r="D79" s="1" t="s">
        <v>28</v>
      </c>
      <c r="E79" s="2">
        <v>60.71</v>
      </c>
      <c r="F79" s="2">
        <v>0</v>
      </c>
      <c r="G79" s="2"/>
      <c r="H79" s="2" t="str">
        <f t="shared" si="12"/>
        <v/>
      </c>
      <c r="I79" s="2">
        <f t="shared" si="13"/>
        <v>0</v>
      </c>
    </row>
    <row r="80" spans="1:9" ht="18" customHeight="1" x14ac:dyDescent="0.25">
      <c r="A80" s="4">
        <v>25</v>
      </c>
      <c r="B80" s="4" t="str">
        <f t="shared" si="11"/>
        <v>3</v>
      </c>
      <c r="C80" s="3" t="s">
        <v>72</v>
      </c>
      <c r="D80" s="1" t="s">
        <v>73</v>
      </c>
      <c r="E80" s="2">
        <v>0.28000000000000003</v>
      </c>
      <c r="F80" s="2">
        <v>100</v>
      </c>
      <c r="G80" s="2"/>
      <c r="H80" s="2">
        <f t="shared" si="12"/>
        <v>0</v>
      </c>
      <c r="I80" s="2">
        <f t="shared" si="13"/>
        <v>0</v>
      </c>
    </row>
    <row r="81" spans="1:9" ht="18" customHeight="1" x14ac:dyDescent="0.25">
      <c r="A81" s="4">
        <v>26</v>
      </c>
      <c r="B81" s="4" t="str">
        <f t="shared" si="11"/>
        <v>3</v>
      </c>
      <c r="C81" s="3" t="s">
        <v>134</v>
      </c>
      <c r="D81" s="1" t="s">
        <v>135</v>
      </c>
      <c r="E81" s="2">
        <v>0</v>
      </c>
      <c r="F81" s="2">
        <v>0</v>
      </c>
      <c r="G81" s="2">
        <v>15</v>
      </c>
      <c r="H81" s="2" t="str">
        <f t="shared" si="12"/>
        <v/>
      </c>
      <c r="I81" s="2" t="str">
        <f t="shared" si="13"/>
        <v/>
      </c>
    </row>
    <row r="82" spans="1:9" ht="27.95" customHeight="1" x14ac:dyDescent="0.25">
      <c r="A82" s="12" t="s">
        <v>5</v>
      </c>
      <c r="B82" s="12"/>
      <c r="C82" s="11" t="s">
        <v>26</v>
      </c>
      <c r="D82" s="10"/>
      <c r="E82" s="9">
        <f>E83+E93+E108+E123</f>
        <v>25016.3</v>
      </c>
      <c r="F82" s="9">
        <f>F83+F93+F108+F123</f>
        <v>151800</v>
      </c>
      <c r="G82" s="9">
        <f>G83+G93+G108+G123</f>
        <v>21421.160000000003</v>
      </c>
      <c r="H82" s="9">
        <f t="shared" si="12"/>
        <v>0.14111436100131755</v>
      </c>
      <c r="I82" s="9">
        <f t="shared" si="13"/>
        <v>0.85628810015869672</v>
      </c>
    </row>
    <row r="83" spans="1:9" ht="27.95" customHeight="1" x14ac:dyDescent="0.25">
      <c r="A83" s="8"/>
      <c r="B83" s="8"/>
      <c r="C83" s="7" t="s">
        <v>3</v>
      </c>
      <c r="D83" s="6" t="s">
        <v>2</v>
      </c>
      <c r="E83" s="5">
        <f>SUM(E84:E92)</f>
        <v>4561.0199999999995</v>
      </c>
      <c r="F83" s="5">
        <f>SUM(F84:F92)</f>
        <v>31800</v>
      </c>
      <c r="G83" s="5">
        <f>SUM(G84:G92)</f>
        <v>12169.43</v>
      </c>
      <c r="H83" s="5">
        <f t="shared" si="12"/>
        <v>0.38268647798742139</v>
      </c>
      <c r="I83" s="5">
        <f t="shared" si="13"/>
        <v>2.6681378288189928</v>
      </c>
    </row>
    <row r="84" spans="1:9" ht="18" customHeight="1" x14ac:dyDescent="0.25">
      <c r="A84" s="4">
        <v>1</v>
      </c>
      <c r="B84" s="4" t="str">
        <f t="shared" ref="B84:B92" si="14">LEFT(C84,1)</f>
        <v>3</v>
      </c>
      <c r="C84" s="3" t="s">
        <v>19</v>
      </c>
      <c r="D84" s="1" t="s">
        <v>18</v>
      </c>
      <c r="E84" s="2">
        <v>28.54</v>
      </c>
      <c r="F84" s="2">
        <v>4900</v>
      </c>
      <c r="G84" s="2">
        <v>488.71</v>
      </c>
      <c r="H84" s="2">
        <f t="shared" si="12"/>
        <v>9.9736734693877546E-2</v>
      </c>
      <c r="I84" s="2">
        <f t="shared" si="13"/>
        <v>17.123686054660126</v>
      </c>
    </row>
    <row r="85" spans="1:9" ht="18" customHeight="1" x14ac:dyDescent="0.25">
      <c r="A85" s="4">
        <v>2</v>
      </c>
      <c r="B85" s="4" t="str">
        <f t="shared" si="14"/>
        <v>3</v>
      </c>
      <c r="C85" s="3" t="s">
        <v>95</v>
      </c>
      <c r="D85" s="1" t="s">
        <v>15</v>
      </c>
      <c r="E85" s="2">
        <v>91.58</v>
      </c>
      <c r="F85" s="2">
        <v>2000</v>
      </c>
      <c r="G85" s="2">
        <v>1000</v>
      </c>
      <c r="H85" s="2">
        <f t="shared" si="12"/>
        <v>0.5</v>
      </c>
      <c r="I85" s="2">
        <f t="shared" si="13"/>
        <v>10.919414719371042</v>
      </c>
    </row>
    <row r="86" spans="1:9" ht="18" customHeight="1" x14ac:dyDescent="0.25">
      <c r="A86" s="4">
        <v>3</v>
      </c>
      <c r="B86" s="4" t="str">
        <f t="shared" si="14"/>
        <v>3</v>
      </c>
      <c r="C86" s="3" t="s">
        <v>96</v>
      </c>
      <c r="D86" s="1" t="s">
        <v>14</v>
      </c>
      <c r="E86" s="2">
        <v>321.85000000000002</v>
      </c>
      <c r="F86" s="2">
        <v>4000</v>
      </c>
      <c r="G86" s="2">
        <v>307.5</v>
      </c>
      <c r="H86" s="2">
        <f t="shared" si="12"/>
        <v>7.6874999999999999E-2</v>
      </c>
      <c r="I86" s="2">
        <f t="shared" si="13"/>
        <v>0.9554140127388534</v>
      </c>
    </row>
    <row r="87" spans="1:9" ht="18" customHeight="1" x14ac:dyDescent="0.25">
      <c r="A87" s="4">
        <v>4</v>
      </c>
      <c r="B87" s="4" t="str">
        <f t="shared" si="14"/>
        <v>3</v>
      </c>
      <c r="C87" s="3" t="s">
        <v>13</v>
      </c>
      <c r="D87" s="1" t="s">
        <v>12</v>
      </c>
      <c r="E87" s="2">
        <v>597.25</v>
      </c>
      <c r="F87" s="2">
        <v>700</v>
      </c>
      <c r="G87" s="2">
        <v>193.25</v>
      </c>
      <c r="H87" s="2">
        <f t="shared" ref="H87" si="15">IF(F87&lt;&gt;0,G87/F87,"")</f>
        <v>0.27607142857142858</v>
      </c>
      <c r="I87" s="2">
        <f t="shared" si="13"/>
        <v>0.3235663457513604</v>
      </c>
    </row>
    <row r="88" spans="1:9" ht="18" customHeight="1" x14ac:dyDescent="0.25">
      <c r="A88" s="4">
        <v>5</v>
      </c>
      <c r="B88" s="4" t="str">
        <f t="shared" si="14"/>
        <v>3</v>
      </c>
      <c r="C88" s="3" t="s">
        <v>84</v>
      </c>
      <c r="D88" s="1" t="s">
        <v>11</v>
      </c>
      <c r="E88" s="2">
        <v>1606.48</v>
      </c>
      <c r="F88" s="2">
        <v>9700</v>
      </c>
      <c r="G88" s="2">
        <v>4664.5600000000004</v>
      </c>
      <c r="H88" s="2">
        <f t="shared" ref="H88" si="16">IF(F88&lt;&gt;0,G88/F88,"")</f>
        <v>0.48088247422680419</v>
      </c>
      <c r="I88" s="2">
        <f t="shared" si="13"/>
        <v>2.9035904586424981</v>
      </c>
    </row>
    <row r="89" spans="1:9" ht="18" hidden="1" customHeight="1" x14ac:dyDescent="0.25">
      <c r="A89" s="4"/>
      <c r="B89" s="4" t="str">
        <f t="shared" si="14"/>
        <v>3</v>
      </c>
      <c r="C89" s="3" t="s">
        <v>92</v>
      </c>
      <c r="D89" s="1" t="s">
        <v>10</v>
      </c>
      <c r="E89" s="2">
        <v>0</v>
      </c>
      <c r="F89" s="2"/>
      <c r="G89" s="2"/>
      <c r="H89" s="2" t="str">
        <f t="shared" si="12"/>
        <v/>
      </c>
      <c r="I89" s="2" t="str">
        <f t="shared" si="13"/>
        <v/>
      </c>
    </row>
    <row r="90" spans="1:9" ht="18" customHeight="1" x14ac:dyDescent="0.25">
      <c r="A90" s="4">
        <v>6</v>
      </c>
      <c r="B90" s="4" t="str">
        <f t="shared" si="14"/>
        <v>3</v>
      </c>
      <c r="C90" s="3" t="s">
        <v>97</v>
      </c>
      <c r="D90" s="1" t="s">
        <v>9</v>
      </c>
      <c r="E90" s="2">
        <v>1342.32</v>
      </c>
      <c r="F90" s="2">
        <v>8300</v>
      </c>
      <c r="G90" s="2">
        <v>5127</v>
      </c>
      <c r="H90" s="2">
        <f t="shared" si="12"/>
        <v>0.61771084337349402</v>
      </c>
      <c r="I90" s="2">
        <f t="shared" si="13"/>
        <v>3.8195065260146612</v>
      </c>
    </row>
    <row r="91" spans="1:9" ht="18" customHeight="1" x14ac:dyDescent="0.25">
      <c r="A91" s="4">
        <v>7</v>
      </c>
      <c r="B91" s="4" t="str">
        <f t="shared" si="14"/>
        <v>3</v>
      </c>
      <c r="C91" s="3" t="s">
        <v>91</v>
      </c>
      <c r="D91" s="1" t="s">
        <v>8</v>
      </c>
      <c r="E91" s="2">
        <v>573</v>
      </c>
      <c r="F91" s="2">
        <v>900</v>
      </c>
      <c r="G91" s="2">
        <v>388.41</v>
      </c>
      <c r="H91" s="2">
        <f t="shared" si="12"/>
        <v>0.43156666666666671</v>
      </c>
      <c r="I91" s="2">
        <f t="shared" si="13"/>
        <v>0.67785340314136133</v>
      </c>
    </row>
    <row r="92" spans="1:9" ht="18" customHeight="1" x14ac:dyDescent="0.25">
      <c r="A92" s="4">
        <v>8</v>
      </c>
      <c r="B92" s="4" t="str">
        <f t="shared" si="14"/>
        <v>3</v>
      </c>
      <c r="C92" s="3" t="s">
        <v>127</v>
      </c>
      <c r="D92" s="1" t="s">
        <v>6</v>
      </c>
      <c r="E92" s="2">
        <v>0</v>
      </c>
      <c r="F92" s="2">
        <v>1300</v>
      </c>
      <c r="G92" s="2"/>
      <c r="H92" s="2">
        <f t="shared" si="12"/>
        <v>0</v>
      </c>
      <c r="I92" s="2" t="str">
        <f t="shared" si="13"/>
        <v/>
      </c>
    </row>
    <row r="93" spans="1:9" ht="28.5" customHeight="1" x14ac:dyDescent="0.25">
      <c r="A93" s="8"/>
      <c r="B93" s="8"/>
      <c r="C93" s="7" t="s">
        <v>1</v>
      </c>
      <c r="D93" s="6" t="s">
        <v>0</v>
      </c>
      <c r="E93" s="5">
        <f>SUM(E94:E107)</f>
        <v>15706.45</v>
      </c>
      <c r="F93" s="5">
        <f>SUM(F94:F107)</f>
        <v>46100</v>
      </c>
      <c r="G93" s="5">
        <f>SUM(G94:G107)</f>
        <v>2861.2200000000003</v>
      </c>
      <c r="H93" s="5">
        <f t="shared" si="12"/>
        <v>6.2065509761388291E-2</v>
      </c>
      <c r="I93" s="5">
        <f t="shared" si="13"/>
        <v>0.18216847218817747</v>
      </c>
    </row>
    <row r="94" spans="1:9" ht="18" customHeight="1" x14ac:dyDescent="0.25">
      <c r="A94" s="4">
        <v>1</v>
      </c>
      <c r="B94" s="4" t="str">
        <f t="shared" ref="B94:B107" si="17">LEFT(C94,1)</f>
        <v>3</v>
      </c>
      <c r="C94" s="3" t="s">
        <v>81</v>
      </c>
      <c r="D94" s="1" t="s">
        <v>20</v>
      </c>
      <c r="E94" s="2">
        <v>0</v>
      </c>
      <c r="F94" s="2">
        <v>1100</v>
      </c>
      <c r="G94" s="2">
        <v>367.8</v>
      </c>
      <c r="H94" s="2">
        <f t="shared" si="12"/>
        <v>0.33436363636363636</v>
      </c>
      <c r="I94" s="2" t="str">
        <f t="shared" si="13"/>
        <v/>
      </c>
    </row>
    <row r="95" spans="1:9" ht="18" hidden="1" customHeight="1" x14ac:dyDescent="0.25">
      <c r="A95" s="4"/>
      <c r="B95" s="4" t="str">
        <f t="shared" si="17"/>
        <v>3</v>
      </c>
      <c r="C95" s="3" t="s">
        <v>62</v>
      </c>
      <c r="D95" s="1" t="s">
        <v>33</v>
      </c>
      <c r="E95" s="2">
        <v>0</v>
      </c>
      <c r="F95" s="2">
        <v>0</v>
      </c>
      <c r="G95" s="2"/>
      <c r="H95" s="2" t="str">
        <f t="shared" si="12"/>
        <v/>
      </c>
      <c r="I95" s="2" t="str">
        <f t="shared" si="13"/>
        <v/>
      </c>
    </row>
    <row r="96" spans="1:9" ht="18" customHeight="1" x14ac:dyDescent="0.25">
      <c r="A96" s="4">
        <v>2</v>
      </c>
      <c r="B96" s="4" t="str">
        <f t="shared" si="17"/>
        <v>3</v>
      </c>
      <c r="C96" s="3" t="s">
        <v>19</v>
      </c>
      <c r="D96" s="1" t="s">
        <v>18</v>
      </c>
      <c r="E96" s="2">
        <v>0</v>
      </c>
      <c r="F96" s="2">
        <v>2000</v>
      </c>
      <c r="G96" s="2">
        <v>1250</v>
      </c>
      <c r="H96" s="2">
        <f t="shared" si="12"/>
        <v>0.625</v>
      </c>
      <c r="I96" s="2" t="str">
        <f t="shared" si="13"/>
        <v/>
      </c>
    </row>
    <row r="97" spans="1:9" ht="18" customHeight="1" x14ac:dyDescent="0.25">
      <c r="A97" s="4">
        <v>3</v>
      </c>
      <c r="B97" s="4" t="str">
        <f t="shared" si="17"/>
        <v>3</v>
      </c>
      <c r="C97" s="3" t="s">
        <v>95</v>
      </c>
      <c r="D97" s="1" t="s">
        <v>15</v>
      </c>
      <c r="E97" s="2">
        <v>78.31</v>
      </c>
      <c r="F97" s="2">
        <v>0</v>
      </c>
      <c r="G97" s="2">
        <v>11.6</v>
      </c>
      <c r="H97" s="2" t="str">
        <f t="shared" si="12"/>
        <v/>
      </c>
      <c r="I97" s="2">
        <f t="shared" si="13"/>
        <v>0.14812922998339931</v>
      </c>
    </row>
    <row r="98" spans="1:9" ht="18" customHeight="1" x14ac:dyDescent="0.25">
      <c r="A98" s="4">
        <v>4</v>
      </c>
      <c r="B98" s="4" t="str">
        <f t="shared" si="17"/>
        <v>3</v>
      </c>
      <c r="C98" s="3" t="s">
        <v>96</v>
      </c>
      <c r="D98" s="1" t="s">
        <v>14</v>
      </c>
      <c r="E98" s="2">
        <v>2142.6799999999998</v>
      </c>
      <c r="F98" s="2">
        <v>900</v>
      </c>
      <c r="G98" s="2"/>
      <c r="H98" s="2">
        <f t="shared" si="12"/>
        <v>0</v>
      </c>
      <c r="I98" s="2">
        <f t="shared" si="13"/>
        <v>0</v>
      </c>
    </row>
    <row r="99" spans="1:9" ht="18" customHeight="1" x14ac:dyDescent="0.25">
      <c r="A99" s="4">
        <v>5</v>
      </c>
      <c r="B99" s="4" t="str">
        <f t="shared" si="17"/>
        <v>3</v>
      </c>
      <c r="C99" s="3" t="s">
        <v>13</v>
      </c>
      <c r="D99" s="1" t="s">
        <v>12</v>
      </c>
      <c r="E99" s="2">
        <v>5574.36</v>
      </c>
      <c r="F99" s="2">
        <v>0</v>
      </c>
      <c r="G99" s="2"/>
      <c r="H99" s="2" t="str">
        <f t="shared" si="12"/>
        <v/>
      </c>
      <c r="I99" s="2">
        <f t="shared" si="13"/>
        <v>0</v>
      </c>
    </row>
    <row r="100" spans="1:9" ht="18" customHeight="1" x14ac:dyDescent="0.25">
      <c r="A100" s="4">
        <v>6</v>
      </c>
      <c r="B100" s="4" t="str">
        <f t="shared" si="17"/>
        <v>3</v>
      </c>
      <c r="C100" s="3" t="s">
        <v>84</v>
      </c>
      <c r="D100" s="1" t="s">
        <v>11</v>
      </c>
      <c r="E100" s="2">
        <v>3098.99</v>
      </c>
      <c r="F100" s="2">
        <v>20700</v>
      </c>
      <c r="G100" s="2">
        <v>153.49</v>
      </c>
      <c r="H100" s="2">
        <f t="shared" si="12"/>
        <v>7.4149758454106285E-3</v>
      </c>
      <c r="I100" s="2">
        <f t="shared" si="13"/>
        <v>4.9529040106615387E-2</v>
      </c>
    </row>
    <row r="101" spans="1:9" ht="18" customHeight="1" x14ac:dyDescent="0.25">
      <c r="A101" s="4">
        <v>7</v>
      </c>
      <c r="B101" s="4" t="str">
        <f t="shared" si="17"/>
        <v>3</v>
      </c>
      <c r="C101" s="3" t="s">
        <v>92</v>
      </c>
      <c r="D101" s="1" t="s">
        <v>10</v>
      </c>
      <c r="E101" s="2">
        <v>243.88</v>
      </c>
      <c r="F101" s="2">
        <v>0</v>
      </c>
      <c r="G101" s="2"/>
      <c r="H101" s="2" t="str">
        <f t="shared" si="12"/>
        <v/>
      </c>
      <c r="I101" s="2">
        <f t="shared" si="13"/>
        <v>0</v>
      </c>
    </row>
    <row r="102" spans="1:9" ht="18" customHeight="1" x14ac:dyDescent="0.25">
      <c r="A102" s="4">
        <v>8</v>
      </c>
      <c r="B102" s="4" t="str">
        <f t="shared" si="17"/>
        <v>3</v>
      </c>
      <c r="C102" s="3" t="s">
        <v>97</v>
      </c>
      <c r="D102" s="1" t="s">
        <v>9</v>
      </c>
      <c r="E102" s="2">
        <v>1313.96</v>
      </c>
      <c r="F102" s="2">
        <v>19900</v>
      </c>
      <c r="G102" s="2">
        <v>941.03</v>
      </c>
      <c r="H102" s="2">
        <f t="shared" si="12"/>
        <v>4.7287939698492459E-2</v>
      </c>
      <c r="I102" s="2">
        <f t="shared" si="13"/>
        <v>0.71617857469024926</v>
      </c>
    </row>
    <row r="103" spans="1:9" ht="18" hidden="1" customHeight="1" x14ac:dyDescent="0.25">
      <c r="A103" s="4"/>
      <c r="B103" s="4" t="str">
        <f t="shared" si="17"/>
        <v>3</v>
      </c>
      <c r="C103" s="3" t="s">
        <v>25</v>
      </c>
      <c r="D103" s="1" t="s">
        <v>24</v>
      </c>
      <c r="E103" s="2">
        <v>0</v>
      </c>
      <c r="F103" s="2">
        <v>0</v>
      </c>
      <c r="G103" s="2"/>
      <c r="H103" s="2" t="str">
        <f t="shared" si="12"/>
        <v/>
      </c>
      <c r="I103" s="2" t="str">
        <f t="shared" si="13"/>
        <v/>
      </c>
    </row>
    <row r="104" spans="1:9" ht="18" customHeight="1" x14ac:dyDescent="0.25">
      <c r="A104" s="4">
        <v>9</v>
      </c>
      <c r="B104" s="4" t="str">
        <f t="shared" si="17"/>
        <v>3</v>
      </c>
      <c r="C104" s="3" t="s">
        <v>91</v>
      </c>
      <c r="D104" s="1" t="s">
        <v>8</v>
      </c>
      <c r="E104" s="2">
        <v>3004.16</v>
      </c>
      <c r="F104" s="2">
        <v>800</v>
      </c>
      <c r="G104" s="2"/>
      <c r="H104" s="2">
        <f t="shared" si="12"/>
        <v>0</v>
      </c>
      <c r="I104" s="2">
        <f t="shared" si="13"/>
        <v>0</v>
      </c>
    </row>
    <row r="105" spans="1:9" ht="18" customHeight="1" x14ac:dyDescent="0.25">
      <c r="A105" s="4">
        <v>10</v>
      </c>
      <c r="B105" s="4" t="str">
        <f t="shared" si="17"/>
        <v>3</v>
      </c>
      <c r="C105" s="3" t="s">
        <v>76</v>
      </c>
      <c r="D105" s="1" t="s">
        <v>23</v>
      </c>
      <c r="E105" s="2">
        <v>131.68</v>
      </c>
      <c r="F105" s="2">
        <v>0</v>
      </c>
      <c r="G105" s="2"/>
      <c r="H105" s="2" t="str">
        <f t="shared" si="12"/>
        <v/>
      </c>
      <c r="I105" s="2">
        <f t="shared" si="13"/>
        <v>0</v>
      </c>
    </row>
    <row r="106" spans="1:9" ht="18" hidden="1" customHeight="1" x14ac:dyDescent="0.25">
      <c r="A106" s="4"/>
      <c r="B106" s="4" t="str">
        <f t="shared" si="17"/>
        <v>3</v>
      </c>
      <c r="C106" s="3" t="s">
        <v>90</v>
      </c>
      <c r="D106" s="1" t="s">
        <v>7</v>
      </c>
      <c r="E106" s="2">
        <v>0</v>
      </c>
      <c r="F106" s="2">
        <v>0</v>
      </c>
      <c r="G106" s="2"/>
      <c r="H106" s="2" t="str">
        <f t="shared" si="12"/>
        <v/>
      </c>
      <c r="I106" s="2" t="str">
        <f t="shared" si="13"/>
        <v/>
      </c>
    </row>
    <row r="107" spans="1:9" ht="18" customHeight="1" x14ac:dyDescent="0.25">
      <c r="A107" s="4">
        <v>11</v>
      </c>
      <c r="B107" s="4" t="str">
        <f t="shared" si="17"/>
        <v>3</v>
      </c>
      <c r="C107" s="3" t="s">
        <v>127</v>
      </c>
      <c r="D107" s="1" t="s">
        <v>6</v>
      </c>
      <c r="E107" s="2">
        <v>118.43</v>
      </c>
      <c r="F107" s="2">
        <v>700</v>
      </c>
      <c r="G107" s="2">
        <v>137.30000000000001</v>
      </c>
      <c r="H107" s="2">
        <f t="shared" si="12"/>
        <v>0.19614285714285715</v>
      </c>
      <c r="I107" s="2">
        <f t="shared" si="13"/>
        <v>1.1593346280503252</v>
      </c>
    </row>
    <row r="108" spans="1:9" ht="27.95" customHeight="1" x14ac:dyDescent="0.25">
      <c r="A108" s="8"/>
      <c r="B108" s="8"/>
      <c r="C108" s="7" t="s">
        <v>22</v>
      </c>
      <c r="D108" s="6" t="s">
        <v>21</v>
      </c>
      <c r="E108" s="5">
        <f>SUM(E109:E122)</f>
        <v>3687.0500000000006</v>
      </c>
      <c r="F108" s="5">
        <f>SUM(F109:F122)</f>
        <v>61300</v>
      </c>
      <c r="G108" s="5">
        <f>SUM(G109:G122)</f>
        <v>6390.51</v>
      </c>
      <c r="H108" s="5">
        <f t="shared" si="12"/>
        <v>0.10424975530179446</v>
      </c>
      <c r="I108" s="5">
        <f t="shared" si="13"/>
        <v>1.7332311739737729</v>
      </c>
    </row>
    <row r="109" spans="1:9" ht="18" customHeight="1" x14ac:dyDescent="0.25">
      <c r="A109" s="4">
        <v>1</v>
      </c>
      <c r="B109" s="4" t="str">
        <f t="shared" ref="B109:B122" si="18">LEFT(C109,1)</f>
        <v>3</v>
      </c>
      <c r="C109" s="3" t="s">
        <v>81</v>
      </c>
      <c r="D109" s="1" t="s">
        <v>20</v>
      </c>
      <c r="E109" s="2">
        <v>820.82</v>
      </c>
      <c r="F109" s="2">
        <v>5300</v>
      </c>
      <c r="G109" s="2">
        <v>462.2</v>
      </c>
      <c r="H109" s="2">
        <f t="shared" si="12"/>
        <v>8.7207547169811314E-2</v>
      </c>
      <c r="I109" s="2">
        <f t="shared" si="13"/>
        <v>0.56309544114422161</v>
      </c>
    </row>
    <row r="110" spans="1:9" ht="18" hidden="1" customHeight="1" x14ac:dyDescent="0.25">
      <c r="A110" s="4"/>
      <c r="B110" s="4" t="str">
        <f t="shared" si="18"/>
        <v>3</v>
      </c>
      <c r="C110" s="3" t="s">
        <v>71</v>
      </c>
      <c r="D110" s="1" t="s">
        <v>34</v>
      </c>
      <c r="E110" s="2">
        <v>0</v>
      </c>
      <c r="F110" s="2">
        <v>0</v>
      </c>
      <c r="G110" s="2"/>
      <c r="H110" s="2" t="str">
        <f t="shared" si="12"/>
        <v/>
      </c>
      <c r="I110" s="2" t="str">
        <f t="shared" si="13"/>
        <v/>
      </c>
    </row>
    <row r="111" spans="1:9" ht="18" customHeight="1" x14ac:dyDescent="0.25">
      <c r="A111" s="4">
        <v>2</v>
      </c>
      <c r="B111" s="4" t="str">
        <f t="shared" si="18"/>
        <v>3</v>
      </c>
      <c r="C111" s="3" t="s">
        <v>19</v>
      </c>
      <c r="D111" s="1" t="s">
        <v>18</v>
      </c>
      <c r="E111" s="2">
        <v>81.41</v>
      </c>
      <c r="F111" s="2">
        <v>6200</v>
      </c>
      <c r="G111" s="2"/>
      <c r="H111" s="2">
        <f t="shared" si="12"/>
        <v>0</v>
      </c>
      <c r="I111" s="2">
        <f t="shared" si="13"/>
        <v>0</v>
      </c>
    </row>
    <row r="112" spans="1:9" ht="18" hidden="1" customHeight="1" x14ac:dyDescent="0.25">
      <c r="A112" s="4"/>
      <c r="B112" s="4" t="str">
        <f t="shared" si="18"/>
        <v>3</v>
      </c>
      <c r="C112" s="3" t="s">
        <v>122</v>
      </c>
      <c r="D112" s="1" t="s">
        <v>17</v>
      </c>
      <c r="E112" s="2">
        <v>0</v>
      </c>
      <c r="F112" s="2">
        <v>0</v>
      </c>
      <c r="G112" s="2"/>
      <c r="H112" s="2" t="str">
        <f t="shared" si="12"/>
        <v/>
      </c>
      <c r="I112" s="2" t="str">
        <f t="shared" si="13"/>
        <v/>
      </c>
    </row>
    <row r="113" spans="1:9" ht="18" hidden="1" customHeight="1" x14ac:dyDescent="0.25">
      <c r="A113" s="4"/>
      <c r="B113" s="4" t="str">
        <f t="shared" si="18"/>
        <v>3</v>
      </c>
      <c r="C113" s="3" t="s">
        <v>124</v>
      </c>
      <c r="D113" s="1" t="s">
        <v>16</v>
      </c>
      <c r="E113" s="2">
        <v>0</v>
      </c>
      <c r="F113" s="2">
        <v>0</v>
      </c>
      <c r="G113" s="2"/>
      <c r="H113" s="2" t="str">
        <f t="shared" si="12"/>
        <v/>
      </c>
      <c r="I113" s="2" t="str">
        <f t="shared" si="13"/>
        <v/>
      </c>
    </row>
    <row r="114" spans="1:9" ht="18" customHeight="1" x14ac:dyDescent="0.25">
      <c r="A114" s="4">
        <v>3</v>
      </c>
      <c r="B114" s="4" t="str">
        <f t="shared" si="18"/>
        <v>3</v>
      </c>
      <c r="C114" s="3" t="s">
        <v>95</v>
      </c>
      <c r="D114" s="1" t="s">
        <v>15</v>
      </c>
      <c r="E114" s="2">
        <v>0</v>
      </c>
      <c r="F114" s="2">
        <v>2100</v>
      </c>
      <c r="G114" s="2">
        <v>689.07</v>
      </c>
      <c r="H114" s="2">
        <f t="shared" si="12"/>
        <v>0.32812857142857144</v>
      </c>
      <c r="I114" s="2" t="str">
        <f t="shared" si="13"/>
        <v/>
      </c>
    </row>
    <row r="115" spans="1:9" ht="18" customHeight="1" x14ac:dyDescent="0.25">
      <c r="A115" s="4">
        <v>4</v>
      </c>
      <c r="B115" s="4" t="str">
        <f t="shared" si="18"/>
        <v>3</v>
      </c>
      <c r="C115" s="3" t="s">
        <v>96</v>
      </c>
      <c r="D115" s="1" t="s">
        <v>14</v>
      </c>
      <c r="E115" s="2">
        <v>0</v>
      </c>
      <c r="F115" s="2">
        <v>7300</v>
      </c>
      <c r="G115" s="2"/>
      <c r="H115" s="2">
        <f t="shared" si="12"/>
        <v>0</v>
      </c>
      <c r="I115" s="2" t="str">
        <f t="shared" si="13"/>
        <v/>
      </c>
    </row>
    <row r="116" spans="1:9" ht="18" hidden="1" customHeight="1" x14ac:dyDescent="0.25">
      <c r="A116" s="4"/>
      <c r="B116" s="4" t="str">
        <f t="shared" si="18"/>
        <v>3</v>
      </c>
      <c r="C116" s="3" t="s">
        <v>13</v>
      </c>
      <c r="D116" s="1" t="s">
        <v>12</v>
      </c>
      <c r="E116" s="2">
        <v>0</v>
      </c>
      <c r="F116" s="2">
        <v>0</v>
      </c>
      <c r="G116" s="2"/>
      <c r="H116" s="2" t="str">
        <f t="shared" si="12"/>
        <v/>
      </c>
      <c r="I116" s="2" t="str">
        <f t="shared" si="13"/>
        <v/>
      </c>
    </row>
    <row r="117" spans="1:9" ht="18" customHeight="1" x14ac:dyDescent="0.25">
      <c r="A117" s="4">
        <v>5</v>
      </c>
      <c r="B117" s="4" t="str">
        <f t="shared" si="18"/>
        <v>3</v>
      </c>
      <c r="C117" s="3" t="s">
        <v>84</v>
      </c>
      <c r="D117" s="1" t="s">
        <v>11</v>
      </c>
      <c r="E117" s="2">
        <v>1595.24</v>
      </c>
      <c r="F117" s="2">
        <v>17200</v>
      </c>
      <c r="G117" s="2"/>
      <c r="H117" s="2">
        <f t="shared" si="12"/>
        <v>0</v>
      </c>
      <c r="I117" s="2">
        <f t="shared" si="13"/>
        <v>0</v>
      </c>
    </row>
    <row r="118" spans="1:9" ht="18" customHeight="1" x14ac:dyDescent="0.25">
      <c r="A118" s="4">
        <v>6</v>
      </c>
      <c r="B118" s="4" t="str">
        <f t="shared" si="18"/>
        <v>3</v>
      </c>
      <c r="C118" s="3" t="s">
        <v>92</v>
      </c>
      <c r="D118" s="1" t="s">
        <v>10</v>
      </c>
      <c r="E118" s="2">
        <v>0</v>
      </c>
      <c r="F118" s="2">
        <v>500</v>
      </c>
      <c r="G118" s="2">
        <v>121.94</v>
      </c>
      <c r="H118" s="2">
        <f t="shared" si="12"/>
        <v>0.24387999999999999</v>
      </c>
      <c r="I118" s="2" t="str">
        <f t="shared" si="13"/>
        <v/>
      </c>
    </row>
    <row r="119" spans="1:9" ht="18" customHeight="1" x14ac:dyDescent="0.25">
      <c r="A119" s="4">
        <v>7</v>
      </c>
      <c r="B119" s="4" t="str">
        <f t="shared" si="18"/>
        <v>3</v>
      </c>
      <c r="C119" s="3" t="s">
        <v>97</v>
      </c>
      <c r="D119" s="1" t="s">
        <v>9</v>
      </c>
      <c r="E119" s="2">
        <v>552.29999999999995</v>
      </c>
      <c r="F119" s="2">
        <v>22000</v>
      </c>
      <c r="G119" s="2">
        <v>4000</v>
      </c>
      <c r="H119" s="2">
        <f t="shared" si="12"/>
        <v>0.18181818181818182</v>
      </c>
      <c r="I119" s="2">
        <f t="shared" si="13"/>
        <v>7.242440702516749</v>
      </c>
    </row>
    <row r="120" spans="1:9" ht="18" customHeight="1" x14ac:dyDescent="0.25">
      <c r="A120" s="4">
        <v>8</v>
      </c>
      <c r="B120" s="4" t="str">
        <f t="shared" si="18"/>
        <v>3</v>
      </c>
      <c r="C120" s="3" t="s">
        <v>91</v>
      </c>
      <c r="D120" s="1" t="s">
        <v>8</v>
      </c>
      <c r="E120" s="2">
        <v>612.22</v>
      </c>
      <c r="F120" s="2">
        <v>0</v>
      </c>
      <c r="G120" s="2"/>
      <c r="H120" s="2" t="str">
        <f t="shared" si="12"/>
        <v/>
      </c>
      <c r="I120" s="2">
        <f t="shared" si="13"/>
        <v>0</v>
      </c>
    </row>
    <row r="121" spans="1:9" ht="18" customHeight="1" x14ac:dyDescent="0.25">
      <c r="A121" s="4">
        <v>9</v>
      </c>
      <c r="B121" s="4" t="str">
        <f t="shared" si="18"/>
        <v>3</v>
      </c>
      <c r="C121" s="3" t="s">
        <v>25</v>
      </c>
      <c r="D121" s="1" t="s">
        <v>136</v>
      </c>
      <c r="E121" s="2">
        <v>0</v>
      </c>
      <c r="F121" s="2">
        <v>0</v>
      </c>
      <c r="G121" s="2">
        <v>1117.3</v>
      </c>
      <c r="H121" s="2" t="str">
        <f t="shared" si="12"/>
        <v/>
      </c>
      <c r="I121" s="2" t="str">
        <f t="shared" si="13"/>
        <v/>
      </c>
    </row>
    <row r="122" spans="1:9" ht="18" customHeight="1" x14ac:dyDescent="0.25">
      <c r="A122" s="4">
        <v>10</v>
      </c>
      <c r="B122" s="4" t="str">
        <f t="shared" si="18"/>
        <v>3</v>
      </c>
      <c r="C122" s="3" t="s">
        <v>127</v>
      </c>
      <c r="D122" s="1" t="s">
        <v>6</v>
      </c>
      <c r="E122" s="2">
        <v>25.06</v>
      </c>
      <c r="F122" s="2">
        <v>700</v>
      </c>
      <c r="G122" s="2"/>
      <c r="H122" s="2">
        <f t="shared" si="12"/>
        <v>0</v>
      </c>
      <c r="I122" s="2">
        <f t="shared" si="13"/>
        <v>0</v>
      </c>
    </row>
    <row r="123" spans="1:9" ht="27.95" customHeight="1" x14ac:dyDescent="0.25">
      <c r="A123" s="8"/>
      <c r="B123" s="8"/>
      <c r="C123" s="7" t="s">
        <v>65</v>
      </c>
      <c r="D123" s="6" t="s">
        <v>66</v>
      </c>
      <c r="E123" s="5">
        <f>SUM(E124:E133)</f>
        <v>1061.78</v>
      </c>
      <c r="F123" s="5">
        <f>SUM(F124:F133)</f>
        <v>12600</v>
      </c>
      <c r="G123" s="5">
        <f>SUM(G124:G133)</f>
        <v>0</v>
      </c>
      <c r="H123" s="5">
        <f t="shared" si="12"/>
        <v>0</v>
      </c>
      <c r="I123" s="5">
        <f t="shared" si="13"/>
        <v>0</v>
      </c>
    </row>
    <row r="124" spans="1:9" ht="18" hidden="1" customHeight="1" x14ac:dyDescent="0.25">
      <c r="A124" s="4"/>
      <c r="B124" s="4"/>
      <c r="C124" s="3" t="s">
        <v>81</v>
      </c>
      <c r="D124" s="1" t="s">
        <v>20</v>
      </c>
      <c r="E124" s="2">
        <v>0</v>
      </c>
      <c r="F124" s="2">
        <v>0</v>
      </c>
      <c r="G124" s="2"/>
      <c r="H124" s="2" t="str">
        <f t="shared" si="12"/>
        <v/>
      </c>
      <c r="I124" s="2" t="str">
        <f t="shared" si="13"/>
        <v/>
      </c>
    </row>
    <row r="125" spans="1:9" ht="18" customHeight="1" x14ac:dyDescent="0.25">
      <c r="A125" s="4">
        <v>1</v>
      </c>
      <c r="B125" s="4" t="str">
        <f t="shared" ref="B125:B133" si="19">LEFT(C125,1)</f>
        <v>3</v>
      </c>
      <c r="C125" s="3" t="s">
        <v>19</v>
      </c>
      <c r="D125" s="1" t="s">
        <v>104</v>
      </c>
      <c r="E125" s="2">
        <v>0</v>
      </c>
      <c r="F125" s="2">
        <v>900</v>
      </c>
      <c r="G125" s="2"/>
      <c r="H125" s="2">
        <f t="shared" si="12"/>
        <v>0</v>
      </c>
      <c r="I125" s="2" t="str">
        <f t="shared" si="13"/>
        <v/>
      </c>
    </row>
    <row r="126" spans="1:9" ht="18" hidden="1" customHeight="1" x14ac:dyDescent="0.25">
      <c r="A126" s="4"/>
      <c r="B126" s="4" t="str">
        <f t="shared" si="19"/>
        <v>3</v>
      </c>
      <c r="C126" s="3" t="s">
        <v>95</v>
      </c>
      <c r="D126" s="1" t="s">
        <v>15</v>
      </c>
      <c r="E126" s="2">
        <v>0</v>
      </c>
      <c r="F126" s="2">
        <v>0</v>
      </c>
      <c r="G126" s="2"/>
      <c r="H126" s="2" t="str">
        <f t="shared" si="12"/>
        <v/>
      </c>
      <c r="I126" s="2" t="str">
        <f t="shared" si="13"/>
        <v/>
      </c>
    </row>
    <row r="127" spans="1:9" ht="18" customHeight="1" x14ac:dyDescent="0.25">
      <c r="A127" s="4">
        <v>2</v>
      </c>
      <c r="B127" s="4" t="str">
        <f t="shared" si="19"/>
        <v>3</v>
      </c>
      <c r="C127" s="3" t="s">
        <v>96</v>
      </c>
      <c r="D127" s="1" t="s">
        <v>14</v>
      </c>
      <c r="E127" s="2">
        <v>0</v>
      </c>
      <c r="F127" s="2">
        <v>2100</v>
      </c>
      <c r="G127" s="2"/>
      <c r="H127" s="2">
        <f t="shared" si="12"/>
        <v>0</v>
      </c>
      <c r="I127" s="2" t="str">
        <f t="shared" si="13"/>
        <v/>
      </c>
    </row>
    <row r="128" spans="1:9" ht="18" customHeight="1" x14ac:dyDescent="0.25">
      <c r="A128" s="4">
        <v>3</v>
      </c>
      <c r="B128" s="4" t="str">
        <f t="shared" si="19"/>
        <v>3</v>
      </c>
      <c r="C128" s="3" t="s">
        <v>13</v>
      </c>
      <c r="D128" s="1" t="s">
        <v>12</v>
      </c>
      <c r="E128" s="2">
        <v>1061.78</v>
      </c>
      <c r="F128" s="2">
        <v>0</v>
      </c>
      <c r="G128" s="2"/>
      <c r="H128" s="2" t="str">
        <f t="shared" si="12"/>
        <v/>
      </c>
      <c r="I128" s="2">
        <f t="shared" si="13"/>
        <v>0</v>
      </c>
    </row>
    <row r="129" spans="1:9" ht="18" customHeight="1" x14ac:dyDescent="0.25">
      <c r="A129" s="4">
        <v>4</v>
      </c>
      <c r="B129" s="4" t="str">
        <f t="shared" si="19"/>
        <v>3</v>
      </c>
      <c r="C129" s="3" t="s">
        <v>84</v>
      </c>
      <c r="D129" s="1" t="s">
        <v>11</v>
      </c>
      <c r="E129" s="2">
        <v>0</v>
      </c>
      <c r="F129" s="2">
        <v>3300</v>
      </c>
      <c r="G129" s="2"/>
      <c r="H129" s="2">
        <f t="shared" si="12"/>
        <v>0</v>
      </c>
      <c r="I129" s="2" t="str">
        <f t="shared" si="13"/>
        <v/>
      </c>
    </row>
    <row r="130" spans="1:9" ht="18" customHeight="1" x14ac:dyDescent="0.25">
      <c r="A130" s="4">
        <v>5</v>
      </c>
      <c r="B130" s="4" t="str">
        <f t="shared" si="19"/>
        <v>3</v>
      </c>
      <c r="C130" s="3" t="s">
        <v>97</v>
      </c>
      <c r="D130" s="1" t="s">
        <v>9</v>
      </c>
      <c r="E130" s="2">
        <v>0</v>
      </c>
      <c r="F130" s="2">
        <v>5500</v>
      </c>
      <c r="G130" s="2"/>
      <c r="H130" s="2">
        <f t="shared" si="12"/>
        <v>0</v>
      </c>
      <c r="I130" s="2" t="str">
        <f t="shared" si="13"/>
        <v/>
      </c>
    </row>
    <row r="131" spans="1:9" ht="18" customHeight="1" x14ac:dyDescent="0.25">
      <c r="A131" s="4">
        <v>6</v>
      </c>
      <c r="B131" s="4" t="str">
        <f t="shared" si="19"/>
        <v>3</v>
      </c>
      <c r="C131" s="3" t="s">
        <v>91</v>
      </c>
      <c r="D131" s="1" t="s">
        <v>8</v>
      </c>
      <c r="E131" s="2">
        <v>0</v>
      </c>
      <c r="F131" s="2">
        <v>300</v>
      </c>
      <c r="G131" s="2"/>
      <c r="H131" s="2">
        <f t="shared" si="12"/>
        <v>0</v>
      </c>
      <c r="I131" s="2" t="str">
        <f t="shared" si="13"/>
        <v/>
      </c>
    </row>
    <row r="132" spans="1:9" ht="18" hidden="1" customHeight="1" x14ac:dyDescent="0.25">
      <c r="A132" s="4"/>
      <c r="B132" s="4" t="str">
        <f t="shared" si="19"/>
        <v>3</v>
      </c>
      <c r="C132" s="3" t="s">
        <v>76</v>
      </c>
      <c r="D132" s="1" t="s">
        <v>23</v>
      </c>
      <c r="E132" s="2">
        <v>0</v>
      </c>
      <c r="F132" s="2">
        <v>0</v>
      </c>
      <c r="G132" s="2"/>
      <c r="H132" s="2" t="str">
        <f t="shared" si="12"/>
        <v/>
      </c>
      <c r="I132" s="2" t="str">
        <f t="shared" si="13"/>
        <v/>
      </c>
    </row>
    <row r="133" spans="1:9" ht="18" customHeight="1" x14ac:dyDescent="0.25">
      <c r="A133" s="4">
        <v>7</v>
      </c>
      <c r="B133" s="4" t="str">
        <f t="shared" si="19"/>
        <v>3</v>
      </c>
      <c r="C133" s="3" t="s">
        <v>127</v>
      </c>
      <c r="D133" s="1" t="s">
        <v>6</v>
      </c>
      <c r="E133" s="2">
        <v>0</v>
      </c>
      <c r="F133" s="2">
        <v>500</v>
      </c>
      <c r="G133" s="2"/>
      <c r="H133" s="2">
        <f t="shared" si="12"/>
        <v>0</v>
      </c>
      <c r="I133" s="2" t="str">
        <f t="shared" si="13"/>
        <v/>
      </c>
    </row>
    <row r="134" spans="1:9" ht="27.95" hidden="1" customHeight="1" x14ac:dyDescent="0.25">
      <c r="A134" s="12" t="s">
        <v>5</v>
      </c>
      <c r="B134" s="12"/>
      <c r="C134" s="11" t="s">
        <v>94</v>
      </c>
      <c r="D134" s="10"/>
      <c r="E134" s="9">
        <f>E135+E140</f>
        <v>0</v>
      </c>
      <c r="F134" s="9">
        <f>F135+F140</f>
        <v>0</v>
      </c>
      <c r="G134" s="9">
        <f>G135+G140</f>
        <v>0</v>
      </c>
      <c r="H134" s="9" t="str">
        <f t="shared" si="12"/>
        <v/>
      </c>
      <c r="I134" s="9" t="str">
        <f t="shared" si="13"/>
        <v/>
      </c>
    </row>
    <row r="135" spans="1:9" ht="27.95" hidden="1" customHeight="1" x14ac:dyDescent="0.25">
      <c r="A135" s="8"/>
      <c r="B135" s="8"/>
      <c r="C135" s="7" t="s">
        <v>3</v>
      </c>
      <c r="D135" s="6" t="s">
        <v>2</v>
      </c>
      <c r="E135" s="5">
        <f>SUM(E136:E139)</f>
        <v>0</v>
      </c>
      <c r="F135" s="5">
        <f>SUM(F136:F139)</f>
        <v>0</v>
      </c>
      <c r="G135" s="5">
        <f>SUM(G136:G139)</f>
        <v>0</v>
      </c>
      <c r="H135" s="5" t="str">
        <f t="shared" si="12"/>
        <v/>
      </c>
      <c r="I135" s="5" t="str">
        <f t="shared" si="13"/>
        <v/>
      </c>
    </row>
    <row r="136" spans="1:9" ht="18" hidden="1" customHeight="1" x14ac:dyDescent="0.25">
      <c r="A136" s="4"/>
      <c r="B136" s="4"/>
      <c r="C136" s="3" t="s">
        <v>95</v>
      </c>
      <c r="D136" s="1" t="s">
        <v>15</v>
      </c>
      <c r="E136" s="2">
        <v>0</v>
      </c>
      <c r="F136" s="2">
        <v>0</v>
      </c>
      <c r="G136" s="2"/>
      <c r="H136" s="2" t="str">
        <f t="shared" si="12"/>
        <v/>
      </c>
      <c r="I136" s="2" t="str">
        <f t="shared" ref="I136:I162" si="20">IF(E136&lt;&gt;0,G136/E136,"")</f>
        <v/>
      </c>
    </row>
    <row r="137" spans="1:9" ht="18" hidden="1" customHeight="1" x14ac:dyDescent="0.25">
      <c r="A137" s="4"/>
      <c r="B137" s="4"/>
      <c r="C137" s="3" t="s">
        <v>96</v>
      </c>
      <c r="D137" s="1" t="s">
        <v>14</v>
      </c>
      <c r="E137" s="2">
        <v>0</v>
      </c>
      <c r="F137" s="2">
        <v>0</v>
      </c>
      <c r="G137" s="2"/>
      <c r="H137" s="2" t="str">
        <f t="shared" ref="H137:H161" si="21">IF(F137&lt;&gt;0,G137/F137,"")</f>
        <v/>
      </c>
      <c r="I137" s="2" t="str">
        <f t="shared" si="20"/>
        <v/>
      </c>
    </row>
    <row r="138" spans="1:9" ht="18" hidden="1" customHeight="1" x14ac:dyDescent="0.25">
      <c r="A138" s="4"/>
      <c r="B138" s="4"/>
      <c r="C138" s="3" t="s">
        <v>84</v>
      </c>
      <c r="D138" s="1" t="s">
        <v>11</v>
      </c>
      <c r="E138" s="2">
        <v>0</v>
      </c>
      <c r="F138" s="2">
        <v>0</v>
      </c>
      <c r="G138" s="2"/>
      <c r="H138" s="2" t="str">
        <f t="shared" si="21"/>
        <v/>
      </c>
      <c r="I138" s="2" t="str">
        <f t="shared" si="20"/>
        <v/>
      </c>
    </row>
    <row r="139" spans="1:9" ht="18" hidden="1" customHeight="1" x14ac:dyDescent="0.25">
      <c r="A139" s="4"/>
      <c r="B139" s="4"/>
      <c r="C139" s="3" t="s">
        <v>97</v>
      </c>
      <c r="D139" s="1" t="s">
        <v>9</v>
      </c>
      <c r="E139" s="2">
        <v>0</v>
      </c>
      <c r="F139" s="2">
        <v>0</v>
      </c>
      <c r="G139" s="2"/>
      <c r="H139" s="2" t="str">
        <f t="shared" si="21"/>
        <v/>
      </c>
      <c r="I139" s="2" t="str">
        <f t="shared" si="20"/>
        <v/>
      </c>
    </row>
    <row r="140" spans="1:9" ht="27.95" hidden="1" customHeight="1" x14ac:dyDescent="0.25">
      <c r="A140" s="8"/>
      <c r="B140" s="8"/>
      <c r="C140" s="7" t="s">
        <v>1</v>
      </c>
      <c r="D140" s="6" t="s">
        <v>93</v>
      </c>
      <c r="E140" s="5">
        <f>SUM(E141:E144)</f>
        <v>0</v>
      </c>
      <c r="F140" s="5">
        <f>SUM(F141:F144)</f>
        <v>0</v>
      </c>
      <c r="G140" s="5">
        <f>SUM(G141:G144)</f>
        <v>0</v>
      </c>
      <c r="H140" s="5" t="str">
        <f t="shared" si="21"/>
        <v/>
      </c>
      <c r="I140" s="5" t="str">
        <f t="shared" si="20"/>
        <v/>
      </c>
    </row>
    <row r="141" spans="1:9" ht="18" hidden="1" customHeight="1" x14ac:dyDescent="0.25">
      <c r="A141" s="4"/>
      <c r="B141" s="4"/>
      <c r="C141" s="3" t="s">
        <v>81</v>
      </c>
      <c r="D141" s="1" t="s">
        <v>20</v>
      </c>
      <c r="E141" s="2"/>
      <c r="F141" s="2">
        <v>0</v>
      </c>
      <c r="G141" s="2"/>
      <c r="H141" s="2" t="str">
        <f t="shared" si="21"/>
        <v/>
      </c>
      <c r="I141" s="2" t="str">
        <f t="shared" si="20"/>
        <v/>
      </c>
    </row>
    <row r="142" spans="1:9" ht="18" hidden="1" customHeight="1" x14ac:dyDescent="0.25">
      <c r="A142" s="4"/>
      <c r="B142" s="4"/>
      <c r="C142" s="3" t="s">
        <v>95</v>
      </c>
      <c r="D142" s="1" t="s">
        <v>15</v>
      </c>
      <c r="E142" s="2"/>
      <c r="F142" s="2">
        <v>0</v>
      </c>
      <c r="G142" s="2"/>
      <c r="H142" s="2" t="str">
        <f t="shared" si="21"/>
        <v/>
      </c>
      <c r="I142" s="2" t="str">
        <f t="shared" si="20"/>
        <v/>
      </c>
    </row>
    <row r="143" spans="1:9" ht="18" hidden="1" customHeight="1" x14ac:dyDescent="0.25">
      <c r="A143" s="4"/>
      <c r="B143" s="4"/>
      <c r="C143" s="3" t="s">
        <v>84</v>
      </c>
      <c r="D143" s="1" t="s">
        <v>11</v>
      </c>
      <c r="E143" s="2"/>
      <c r="F143" s="2">
        <v>0</v>
      </c>
      <c r="G143" s="2"/>
      <c r="H143" s="2" t="str">
        <f t="shared" si="21"/>
        <v/>
      </c>
      <c r="I143" s="2" t="str">
        <f t="shared" si="20"/>
        <v/>
      </c>
    </row>
    <row r="144" spans="1:9" ht="18" hidden="1" customHeight="1" x14ac:dyDescent="0.25">
      <c r="A144" s="4"/>
      <c r="B144" s="4"/>
      <c r="C144" s="3" t="s">
        <v>97</v>
      </c>
      <c r="D144" s="1" t="s">
        <v>9</v>
      </c>
      <c r="E144" s="2"/>
      <c r="F144" s="2">
        <v>0</v>
      </c>
      <c r="G144" s="2"/>
      <c r="H144" s="2" t="str">
        <f t="shared" si="21"/>
        <v/>
      </c>
      <c r="I144" s="2" t="str">
        <f t="shared" si="20"/>
        <v/>
      </c>
    </row>
    <row r="145" spans="1:9" ht="27.95" customHeight="1" x14ac:dyDescent="0.25">
      <c r="A145" s="12" t="s">
        <v>5</v>
      </c>
      <c r="B145" s="12"/>
      <c r="C145" s="11" t="s">
        <v>4</v>
      </c>
      <c r="D145" s="10"/>
      <c r="E145" s="9">
        <f>E146+E150+E152+E157</f>
        <v>39760.58</v>
      </c>
      <c r="F145" s="9">
        <f t="shared" ref="F145:G145" si="22">F146+F150+F152+F157</f>
        <v>4892200</v>
      </c>
      <c r="G145" s="9">
        <f t="shared" si="22"/>
        <v>10352.379999999999</v>
      </c>
      <c r="H145" s="9">
        <f t="shared" si="21"/>
        <v>2.1160990965209923E-3</v>
      </c>
      <c r="I145" s="9">
        <f t="shared" si="20"/>
        <v>0.26036793225853344</v>
      </c>
    </row>
    <row r="146" spans="1:9" ht="27.95" customHeight="1" x14ac:dyDescent="0.25">
      <c r="A146" s="8"/>
      <c r="B146" s="8"/>
      <c r="C146" s="7" t="s">
        <v>3</v>
      </c>
      <c r="D146" s="6" t="s">
        <v>2</v>
      </c>
      <c r="E146" s="5">
        <f>SUM(E147:E149)</f>
        <v>4453.18</v>
      </c>
      <c r="F146" s="5">
        <f>SUM(F147:F149)</f>
        <v>61000</v>
      </c>
      <c r="G146" s="5">
        <f>SUM(G147:G149)</f>
        <v>0</v>
      </c>
      <c r="H146" s="5">
        <f t="shared" si="21"/>
        <v>0</v>
      </c>
      <c r="I146" s="5">
        <f t="shared" si="20"/>
        <v>0</v>
      </c>
    </row>
    <row r="147" spans="1:9" ht="18" customHeight="1" x14ac:dyDescent="0.25">
      <c r="A147" s="4">
        <v>1</v>
      </c>
      <c r="B147" s="4" t="str">
        <f t="shared" ref="B147:B149" si="23">LEFT(C147,1)</f>
        <v>4</v>
      </c>
      <c r="C147" s="3" t="s">
        <v>98</v>
      </c>
      <c r="D147" s="1" t="s">
        <v>99</v>
      </c>
      <c r="E147" s="2">
        <v>0</v>
      </c>
      <c r="F147" s="2">
        <v>53100</v>
      </c>
      <c r="G147" s="2"/>
      <c r="H147" s="2">
        <f t="shared" si="21"/>
        <v>0</v>
      </c>
      <c r="I147" s="2" t="str">
        <f t="shared" si="20"/>
        <v/>
      </c>
    </row>
    <row r="148" spans="1:9" ht="18" customHeight="1" x14ac:dyDescent="0.25">
      <c r="A148" s="4">
        <v>2</v>
      </c>
      <c r="B148" s="4" t="str">
        <f t="shared" si="23"/>
        <v>4</v>
      </c>
      <c r="C148" s="3" t="s">
        <v>82</v>
      </c>
      <c r="D148" s="1" t="s">
        <v>27</v>
      </c>
      <c r="E148" s="2">
        <v>4453.18</v>
      </c>
      <c r="F148" s="2">
        <v>6600</v>
      </c>
      <c r="G148" s="2"/>
      <c r="H148" s="2">
        <f t="shared" si="21"/>
        <v>0</v>
      </c>
      <c r="I148" s="2">
        <f t="shared" si="20"/>
        <v>0</v>
      </c>
    </row>
    <row r="149" spans="1:9" ht="27.95" customHeight="1" x14ac:dyDescent="0.25">
      <c r="A149" s="4">
        <v>3</v>
      </c>
      <c r="B149" s="4" t="str">
        <f t="shared" si="23"/>
        <v>4</v>
      </c>
      <c r="C149" s="3" t="s">
        <v>105</v>
      </c>
      <c r="D149" s="1" t="s">
        <v>106</v>
      </c>
      <c r="E149" s="2">
        <v>0</v>
      </c>
      <c r="F149" s="2">
        <v>1300</v>
      </c>
      <c r="G149" s="2"/>
      <c r="H149" s="2">
        <f t="shared" si="21"/>
        <v>0</v>
      </c>
      <c r="I149" s="2" t="str">
        <f t="shared" si="20"/>
        <v/>
      </c>
    </row>
    <row r="150" spans="1:9" ht="18" customHeight="1" x14ac:dyDescent="0.25">
      <c r="A150" s="8"/>
      <c r="B150" s="8"/>
      <c r="C150" s="7" t="s">
        <v>1</v>
      </c>
      <c r="D150" s="6" t="s">
        <v>93</v>
      </c>
      <c r="E150" s="5">
        <f>SUM(E151:E151)</f>
        <v>33.18</v>
      </c>
      <c r="F150" s="5">
        <f>SUM(F151:F151)</f>
        <v>0</v>
      </c>
      <c r="G150" s="5">
        <f>SUM(G151:G151)</f>
        <v>0</v>
      </c>
      <c r="H150" s="5" t="str">
        <f t="shared" si="21"/>
        <v/>
      </c>
      <c r="I150" s="5">
        <f t="shared" si="20"/>
        <v>0</v>
      </c>
    </row>
    <row r="151" spans="1:9" ht="28.5" customHeight="1" x14ac:dyDescent="0.25">
      <c r="A151" s="4">
        <v>1</v>
      </c>
      <c r="B151" s="4" t="str">
        <f t="shared" ref="B151" si="24">LEFT(C151,1)</f>
        <v>4</v>
      </c>
      <c r="C151" s="3" t="s">
        <v>82</v>
      </c>
      <c r="D151" s="1" t="s">
        <v>27</v>
      </c>
      <c r="E151" s="2">
        <v>33.18</v>
      </c>
      <c r="F151" s="2">
        <v>0</v>
      </c>
      <c r="G151" s="2"/>
      <c r="H151" s="2" t="str">
        <f t="shared" si="21"/>
        <v/>
      </c>
      <c r="I151" s="2">
        <f t="shared" si="20"/>
        <v>0</v>
      </c>
    </row>
    <row r="152" spans="1:9" ht="17.25" customHeight="1" x14ac:dyDescent="0.25">
      <c r="A152" s="8"/>
      <c r="B152" s="8"/>
      <c r="C152" s="7" t="s">
        <v>79</v>
      </c>
      <c r="D152" s="6" t="s">
        <v>80</v>
      </c>
      <c r="E152" s="5">
        <f>SUM(E153:E156)</f>
        <v>35274.22</v>
      </c>
      <c r="F152" s="5">
        <f t="shared" ref="F152:G152" si="25">SUM(F153:F156)</f>
        <v>2177200</v>
      </c>
      <c r="G152" s="5">
        <f t="shared" si="25"/>
        <v>10352.379999999999</v>
      </c>
      <c r="H152" s="5">
        <f t="shared" si="21"/>
        <v>4.7549053830608116E-3</v>
      </c>
      <c r="I152" s="5">
        <f t="shared" si="20"/>
        <v>0.29348288920350324</v>
      </c>
    </row>
    <row r="153" spans="1:9" ht="17.25" hidden="1" customHeight="1" x14ac:dyDescent="0.25">
      <c r="A153" s="4"/>
      <c r="B153" s="4"/>
      <c r="C153" s="3" t="s">
        <v>83</v>
      </c>
      <c r="D153" s="1" t="s">
        <v>31</v>
      </c>
      <c r="E153" s="2"/>
      <c r="F153" s="2">
        <v>0</v>
      </c>
      <c r="G153" s="2"/>
      <c r="H153" s="2" t="str">
        <f t="shared" si="21"/>
        <v/>
      </c>
      <c r="I153" s="2" t="str">
        <f t="shared" si="20"/>
        <v/>
      </c>
    </row>
    <row r="154" spans="1:9" ht="17.25" customHeight="1" x14ac:dyDescent="0.25">
      <c r="A154" s="4">
        <v>1</v>
      </c>
      <c r="B154" s="4" t="str">
        <f t="shared" ref="B154:B156" si="26">LEFT(C154,1)</f>
        <v>3</v>
      </c>
      <c r="C154" s="3" t="s">
        <v>84</v>
      </c>
      <c r="D154" s="1" t="s">
        <v>85</v>
      </c>
      <c r="E154" s="2"/>
      <c r="F154" s="2">
        <v>53600</v>
      </c>
      <c r="G154" s="2"/>
      <c r="H154" s="2">
        <f t="shared" si="21"/>
        <v>0</v>
      </c>
      <c r="I154" s="2" t="str">
        <f t="shared" si="20"/>
        <v/>
      </c>
    </row>
    <row r="155" spans="1:9" ht="28.5" customHeight="1" x14ac:dyDescent="0.25">
      <c r="A155" s="4">
        <v>2</v>
      </c>
      <c r="B155" s="4" t="str">
        <f t="shared" si="26"/>
        <v>3</v>
      </c>
      <c r="C155" s="3" t="s">
        <v>86</v>
      </c>
      <c r="D155" s="1" t="s">
        <v>87</v>
      </c>
      <c r="E155" s="2">
        <v>35274.22</v>
      </c>
      <c r="F155" s="2">
        <v>0</v>
      </c>
      <c r="G155" s="2">
        <v>10352.379999999999</v>
      </c>
      <c r="H155" s="2" t="str">
        <f t="shared" si="21"/>
        <v/>
      </c>
      <c r="I155" s="2">
        <f t="shared" si="20"/>
        <v>0.29348288920350324</v>
      </c>
    </row>
    <row r="156" spans="1:9" ht="21.95" customHeight="1" x14ac:dyDescent="0.25">
      <c r="A156" s="4">
        <v>3</v>
      </c>
      <c r="B156" s="4" t="str">
        <f t="shared" si="26"/>
        <v>4</v>
      </c>
      <c r="C156" s="3" t="s">
        <v>102</v>
      </c>
      <c r="D156" s="1" t="s">
        <v>103</v>
      </c>
      <c r="E156" s="2"/>
      <c r="F156" s="2">
        <v>2123600</v>
      </c>
      <c r="G156" s="2"/>
      <c r="H156" s="2">
        <f t="shared" si="21"/>
        <v>0</v>
      </c>
      <c r="I156" s="2" t="str">
        <f t="shared" si="20"/>
        <v/>
      </c>
    </row>
    <row r="157" spans="1:9" ht="17.25" customHeight="1" x14ac:dyDescent="0.25">
      <c r="A157" s="8"/>
      <c r="B157" s="8"/>
      <c r="C157" s="7" t="s">
        <v>107</v>
      </c>
      <c r="D157" s="6" t="s">
        <v>115</v>
      </c>
      <c r="E157" s="5">
        <f>SUM(E158:E161)</f>
        <v>0</v>
      </c>
      <c r="F157" s="5">
        <f t="shared" ref="F157:G157" si="27">SUM(F158:F161)</f>
        <v>2654000</v>
      </c>
      <c r="G157" s="5">
        <f t="shared" si="27"/>
        <v>0</v>
      </c>
      <c r="H157" s="5">
        <f t="shared" si="21"/>
        <v>0</v>
      </c>
      <c r="I157" s="5" t="str">
        <f t="shared" si="20"/>
        <v/>
      </c>
    </row>
    <row r="158" spans="1:9" ht="17.25" customHeight="1" x14ac:dyDescent="0.25">
      <c r="A158" s="4">
        <v>1</v>
      </c>
      <c r="B158" s="4" t="str">
        <f t="shared" ref="B158" si="28">LEFT(C158,1)</f>
        <v>4</v>
      </c>
      <c r="C158" s="3" t="s">
        <v>102</v>
      </c>
      <c r="D158" s="1" t="s">
        <v>111</v>
      </c>
      <c r="E158" s="2"/>
      <c r="F158" s="2">
        <v>2654000</v>
      </c>
      <c r="G158" s="2"/>
      <c r="H158" s="2">
        <f t="shared" si="21"/>
        <v>0</v>
      </c>
      <c r="I158" s="2" t="str">
        <f t="shared" si="20"/>
        <v/>
      </c>
    </row>
    <row r="159" spans="1:9" ht="17.25" hidden="1" customHeight="1" x14ac:dyDescent="0.25">
      <c r="A159" s="4"/>
      <c r="B159" s="4"/>
      <c r="C159" s="3" t="s">
        <v>108</v>
      </c>
      <c r="D159" s="1" t="s">
        <v>112</v>
      </c>
      <c r="E159" s="2"/>
      <c r="F159" s="2">
        <v>0</v>
      </c>
      <c r="G159" s="2"/>
      <c r="H159" s="2" t="str">
        <f t="shared" si="21"/>
        <v/>
      </c>
      <c r="I159" s="2" t="str">
        <f t="shared" si="20"/>
        <v/>
      </c>
    </row>
    <row r="160" spans="1:9" ht="17.25" hidden="1" customHeight="1" x14ac:dyDescent="0.25">
      <c r="A160" s="4"/>
      <c r="B160" s="4"/>
      <c r="C160" s="3" t="s">
        <v>109</v>
      </c>
      <c r="D160" s="1" t="s">
        <v>113</v>
      </c>
      <c r="E160" s="2"/>
      <c r="F160" s="2">
        <v>0</v>
      </c>
      <c r="G160" s="2"/>
      <c r="H160" s="2" t="str">
        <f t="shared" si="21"/>
        <v/>
      </c>
      <c r="I160" s="2" t="str">
        <f t="shared" si="20"/>
        <v/>
      </c>
    </row>
    <row r="161" spans="1:9" ht="17.25" hidden="1" customHeight="1" x14ac:dyDescent="0.25">
      <c r="A161" s="4"/>
      <c r="B161" s="4"/>
      <c r="C161" s="3" t="s">
        <v>110</v>
      </c>
      <c r="D161" s="1" t="s">
        <v>114</v>
      </c>
      <c r="E161" s="2"/>
      <c r="F161" s="2">
        <v>0</v>
      </c>
      <c r="G161" s="2"/>
      <c r="H161" s="2" t="str">
        <f t="shared" si="21"/>
        <v/>
      </c>
      <c r="I161" s="2" t="str">
        <f t="shared" si="20"/>
        <v/>
      </c>
    </row>
    <row r="162" spans="1:9" ht="21.95" customHeight="1" x14ac:dyDescent="0.25">
      <c r="A162" s="8"/>
      <c r="B162" s="8"/>
      <c r="C162" s="7"/>
      <c r="D162" s="6"/>
      <c r="E162" s="5"/>
      <c r="F162" s="5"/>
      <c r="G162" s="5"/>
      <c r="H162" s="5"/>
      <c r="I162" s="5" t="str">
        <f t="shared" si="20"/>
        <v/>
      </c>
    </row>
  </sheetData>
  <autoFilter ref="A5:I162"/>
  <mergeCells count="1">
    <mergeCell ref="A2:I2"/>
  </mergeCells>
  <conditionalFormatting sqref="E6:I16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&amp;L&amp;9&amp;K04-048&amp;D&amp;C&amp;9&amp;K04-047&amp;P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0"/>
  <sheetViews>
    <sheetView workbookViewId="0">
      <selection activeCell="D20" sqref="D20:E20"/>
    </sheetView>
  </sheetViews>
  <sheetFormatPr defaultRowHeight="21.95" customHeight="1" x14ac:dyDescent="0.25"/>
  <cols>
    <col min="1" max="1" width="40.7109375" style="61" customWidth="1"/>
    <col min="2" max="2" width="5.7109375" style="61" customWidth="1"/>
    <col min="3" max="5" width="15.7109375" style="61" customWidth="1"/>
    <col min="6" max="6" width="5.7109375" style="61" customWidth="1"/>
    <col min="7" max="9" width="10.7109375" style="61" customWidth="1"/>
    <col min="10" max="16384" width="9.140625" style="61"/>
  </cols>
  <sheetData>
    <row r="4" spans="1:9" ht="39.950000000000003" customHeight="1" x14ac:dyDescent="0.25">
      <c r="A4" s="61" t="s">
        <v>200</v>
      </c>
    </row>
    <row r="5" spans="1:9" ht="30" customHeight="1" x14ac:dyDescent="0.25">
      <c r="A5" s="60" t="s">
        <v>202</v>
      </c>
      <c r="B5" s="60"/>
      <c r="C5" s="62"/>
    </row>
    <row r="6" spans="1:9" ht="30" customHeight="1" x14ac:dyDescent="0.25">
      <c r="A6" s="60" t="s">
        <v>203</v>
      </c>
      <c r="B6" s="60"/>
      <c r="C6" s="62"/>
    </row>
    <row r="7" spans="1:9" ht="30" customHeight="1" x14ac:dyDescent="0.25">
      <c r="A7" s="60"/>
      <c r="B7" s="60"/>
    </row>
    <row r="9" spans="1:9" ht="21.95" customHeight="1" x14ac:dyDescent="0.25">
      <c r="G9" s="76" t="s">
        <v>219</v>
      </c>
      <c r="H9" s="76"/>
      <c r="I9" s="76"/>
    </row>
    <row r="10" spans="1:9" ht="39.950000000000003" customHeight="1" x14ac:dyDescent="0.25">
      <c r="A10" s="63" t="s">
        <v>213</v>
      </c>
      <c r="B10" s="63"/>
      <c r="C10" s="64" t="s">
        <v>130</v>
      </c>
      <c r="D10" s="65" t="s">
        <v>210</v>
      </c>
      <c r="E10" s="65" t="s">
        <v>211</v>
      </c>
      <c r="G10" s="71" t="s">
        <v>130</v>
      </c>
      <c r="H10" s="72" t="s">
        <v>210</v>
      </c>
      <c r="I10" s="72" t="s">
        <v>211</v>
      </c>
    </row>
    <row r="11" spans="1:9" ht="21.95" customHeight="1" x14ac:dyDescent="0.25">
      <c r="A11" s="77" t="s">
        <v>218</v>
      </c>
      <c r="B11" s="66" t="s">
        <v>209</v>
      </c>
      <c r="C11" s="68">
        <f>Prihodi_Rashodi!J6</f>
        <v>252298.02</v>
      </c>
      <c r="D11" s="68">
        <f>Prihodi_Rashodi!K6</f>
        <v>654100</v>
      </c>
      <c r="E11" s="68">
        <f>Prihodi_Rashodi!L6</f>
        <v>324105</v>
      </c>
      <c r="F11" s="66" t="s">
        <v>209</v>
      </c>
      <c r="G11" s="68" t="str">
        <f>IF(C13=C$11,"OK","#")</f>
        <v>#</v>
      </c>
      <c r="H11" s="68" t="str">
        <f>IF(D13=D$11,"OK","#")</f>
        <v>OK</v>
      </c>
      <c r="I11" s="68" t="str">
        <f>IF(E13=E$11,"OK","#")</f>
        <v>#</v>
      </c>
    </row>
    <row r="12" spans="1:9" ht="21.95" customHeight="1" x14ac:dyDescent="0.25">
      <c r="A12" s="78"/>
      <c r="B12" s="67" t="s">
        <v>207</v>
      </c>
      <c r="C12" s="69">
        <f>Prihodi_Rashodi!J19</f>
        <v>199912.15000000002</v>
      </c>
      <c r="D12" s="69">
        <f>Prihodi_Rashodi!K19</f>
        <v>654100</v>
      </c>
      <c r="E12" s="69">
        <f>Prihodi_Rashodi!L19</f>
        <v>298313.98</v>
      </c>
      <c r="F12" s="67" t="s">
        <v>207</v>
      </c>
      <c r="G12" s="68" t="str">
        <f>IF(C14=C$12,"OK","#")</f>
        <v>OK</v>
      </c>
      <c r="H12" s="68" t="str">
        <f>IF(D14=D$12,"OK","#")</f>
        <v>OK</v>
      </c>
      <c r="I12" s="68" t="str">
        <f>IF(E14=E$12,"OK","#")</f>
        <v>OK</v>
      </c>
    </row>
    <row r="13" spans="1:9" ht="21.95" customHeight="1" x14ac:dyDescent="0.25">
      <c r="A13" s="77" t="s">
        <v>214</v>
      </c>
      <c r="B13" s="66" t="s">
        <v>209</v>
      </c>
      <c r="C13" s="68">
        <f>Sažetak!D8</f>
        <v>253174.56999999998</v>
      </c>
      <c r="D13" s="68">
        <f>Sažetak!E8</f>
        <v>654100</v>
      </c>
      <c r="E13" s="68">
        <f>Sažetak!F8</f>
        <v>332469.57</v>
      </c>
      <c r="F13" s="66" t="s">
        <v>209</v>
      </c>
      <c r="G13" s="68" t="str">
        <f>IF(C15=C$11,"OK","#")</f>
        <v>OK</v>
      </c>
      <c r="H13" s="68" t="str">
        <f>IF(D15=D$11,"OK","#")</f>
        <v>OK</v>
      </c>
      <c r="I13" s="68" t="str">
        <f>IF(E15=E$11,"OK","#")</f>
        <v>OK</v>
      </c>
    </row>
    <row r="14" spans="1:9" ht="21.95" customHeight="1" x14ac:dyDescent="0.25">
      <c r="A14" s="78"/>
      <c r="B14" s="67" t="s">
        <v>207</v>
      </c>
      <c r="C14" s="69">
        <f>Sažetak!D11</f>
        <v>199912.15000000002</v>
      </c>
      <c r="D14" s="69">
        <f>Sažetak!E11</f>
        <v>654100</v>
      </c>
      <c r="E14" s="69">
        <f>Sažetak!F11</f>
        <v>298313.98</v>
      </c>
      <c r="F14" s="67" t="s">
        <v>207</v>
      </c>
      <c r="G14" s="68" t="str">
        <f>IF(C16=C$12,"OK","#")</f>
        <v>OK</v>
      </c>
      <c r="H14" s="68" t="str">
        <f>IF(D16=D$12,"OK","#")</f>
        <v>OK</v>
      </c>
      <c r="I14" s="68" t="str">
        <f>IF(E16=E$12,"OK","#")</f>
        <v>OK</v>
      </c>
    </row>
    <row r="15" spans="1:9" ht="21.95" customHeight="1" x14ac:dyDescent="0.25">
      <c r="A15" s="77" t="s">
        <v>215</v>
      </c>
      <c r="B15" s="66" t="s">
        <v>209</v>
      </c>
      <c r="C15" s="68">
        <f>'Po kontima'!G8</f>
        <v>252298.02</v>
      </c>
      <c r="D15" s="68">
        <f>'Po kontima'!H8</f>
        <v>654100</v>
      </c>
      <c r="E15" s="68">
        <f>'Po kontima'!I8</f>
        <v>324105</v>
      </c>
      <c r="F15" s="66" t="s">
        <v>209</v>
      </c>
      <c r="G15" s="68" t="str">
        <f>IF(C17=C$11,"OK","#")</f>
        <v>OK</v>
      </c>
      <c r="H15" s="68" t="str">
        <f>IF(D17=D$11,"OK","#")</f>
        <v>OK</v>
      </c>
      <c r="I15" s="68" t="str">
        <f>IF(E17=E$11,"OK","#")</f>
        <v>OK</v>
      </c>
    </row>
    <row r="16" spans="1:9" ht="21.95" customHeight="1" x14ac:dyDescent="0.25">
      <c r="A16" s="78"/>
      <c r="B16" s="67" t="s">
        <v>207</v>
      </c>
      <c r="C16" s="69">
        <f>'Po kontima'!G14</f>
        <v>199912.15000000002</v>
      </c>
      <c r="D16" s="69">
        <f>'Po kontima'!H14</f>
        <v>654100</v>
      </c>
      <c r="E16" s="69">
        <f>'Po kontima'!I14</f>
        <v>298313.98</v>
      </c>
      <c r="F16" s="67" t="s">
        <v>207</v>
      </c>
      <c r="G16" s="68" t="str">
        <f>IF(C18=C$12,"OK","#")</f>
        <v>OK</v>
      </c>
      <c r="H16" s="68" t="str">
        <f>IF(D18=D$12,"OK","#")</f>
        <v>OK</v>
      </c>
      <c r="I16" s="68" t="str">
        <f>IF(E18=E$12,"OK","#")</f>
        <v>OK</v>
      </c>
    </row>
    <row r="17" spans="1:9" ht="21.95" customHeight="1" x14ac:dyDescent="0.25">
      <c r="A17" s="77" t="s">
        <v>216</v>
      </c>
      <c r="B17" s="66" t="s">
        <v>209</v>
      </c>
      <c r="C17" s="68">
        <f>'Po izvorima'!C8</f>
        <v>252298.02</v>
      </c>
      <c r="D17" s="68">
        <f>'Po izvorima'!D8</f>
        <v>654100</v>
      </c>
      <c r="E17" s="68">
        <f>'Po izvorima'!E8</f>
        <v>324105</v>
      </c>
      <c r="F17" s="66" t="s">
        <v>209</v>
      </c>
      <c r="G17" s="68"/>
      <c r="H17" s="68"/>
      <c r="I17" s="68"/>
    </row>
    <row r="18" spans="1:9" ht="21.95" customHeight="1" x14ac:dyDescent="0.25">
      <c r="A18" s="78"/>
      <c r="B18" s="67" t="s">
        <v>207</v>
      </c>
      <c r="C18" s="69">
        <f>'Po izvorima'!C13</f>
        <v>199912.15000000002</v>
      </c>
      <c r="D18" s="69">
        <f>'Po izvorima'!D13</f>
        <v>654100</v>
      </c>
      <c r="E18" s="69">
        <f>'Po izvorima'!E13</f>
        <v>298313.98</v>
      </c>
      <c r="F18" s="67" t="s">
        <v>207</v>
      </c>
      <c r="G18" s="70" t="str">
        <f>IF(C20=C$12,"OK","#")</f>
        <v>OK</v>
      </c>
      <c r="H18" s="70" t="str">
        <f>IF(D20=D$12,"OK","#")</f>
        <v>OK</v>
      </c>
      <c r="I18" s="70" t="str">
        <f>IF(E20=E$12,"OK","#")</f>
        <v>OK</v>
      </c>
    </row>
    <row r="19" spans="1:9" ht="21.95" customHeight="1" x14ac:dyDescent="0.25">
      <c r="A19" s="77" t="s">
        <v>217</v>
      </c>
      <c r="B19" s="66" t="s">
        <v>209</v>
      </c>
      <c r="C19" s="68"/>
      <c r="D19" s="68"/>
      <c r="E19" s="68"/>
    </row>
    <row r="20" spans="1:9" ht="21.95" customHeight="1" x14ac:dyDescent="0.25">
      <c r="A20" s="78"/>
      <c r="B20" s="67" t="s">
        <v>207</v>
      </c>
      <c r="C20" s="69">
        <f>Funkcionalna!G8</f>
        <v>199912.15000000002</v>
      </c>
      <c r="D20" s="69">
        <f>Funkcionalna!H8</f>
        <v>654100</v>
      </c>
      <c r="E20" s="69">
        <f>Funkcionalna!I8</f>
        <v>298313.98</v>
      </c>
    </row>
  </sheetData>
  <mergeCells count="6">
    <mergeCell ref="G9:I9"/>
    <mergeCell ref="A13:A14"/>
    <mergeCell ref="A15:A16"/>
    <mergeCell ref="A17:A18"/>
    <mergeCell ref="A19:A20"/>
    <mergeCell ref="A11:A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3" zoomScale="90" zoomScaleNormal="90" workbookViewId="0">
      <selection activeCell="M26" sqref="M26"/>
    </sheetView>
  </sheetViews>
  <sheetFormatPr defaultRowHeight="21.95" customHeight="1" x14ac:dyDescent="0.25"/>
  <cols>
    <col min="1" max="4" width="7.7109375" style="1" customWidth="1"/>
    <col min="5" max="5" width="8.7109375" style="1" customWidth="1"/>
    <col min="6" max="6" width="50.7109375" style="1" customWidth="1"/>
    <col min="7" max="7" width="15.7109375" style="1" customWidth="1"/>
    <col min="8" max="8" width="7.7109375" style="1" customWidth="1"/>
    <col min="9" max="10" width="15.7109375" style="1" customWidth="1"/>
    <col min="11" max="11" width="7.7109375" style="1" customWidth="1"/>
    <col min="12" max="16384" width="9.140625" style="1"/>
  </cols>
  <sheetData>
    <row r="1" spans="1:11" ht="15.95" customHeight="1" x14ac:dyDescent="0.25">
      <c r="A1" s="79" t="s">
        <v>161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95" customHeight="1" x14ac:dyDescent="0.25">
      <c r="A2" s="75" t="s">
        <v>162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.9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9.950000000000003" customHeight="1" x14ac:dyDescent="0.25">
      <c r="A4" s="19" t="s">
        <v>198</v>
      </c>
      <c r="B4" s="19"/>
      <c r="C4" s="19"/>
      <c r="D4" s="19"/>
      <c r="E4" s="19" t="s">
        <v>58</v>
      </c>
      <c r="F4" s="19" t="s">
        <v>57</v>
      </c>
      <c r="G4" s="19" t="s">
        <v>163</v>
      </c>
      <c r="H4" s="19" t="s">
        <v>164</v>
      </c>
      <c r="I4" s="19" t="s">
        <v>165</v>
      </c>
      <c r="J4" s="19" t="s">
        <v>166</v>
      </c>
      <c r="K4" s="19" t="s">
        <v>167</v>
      </c>
    </row>
    <row r="5" spans="1:11" ht="12.95" customHeight="1" x14ac:dyDescent="0.25">
      <c r="A5" s="33">
        <v>1</v>
      </c>
      <c r="B5" s="33"/>
      <c r="C5" s="33"/>
      <c r="D5" s="33"/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9</v>
      </c>
      <c r="K5" s="33">
        <v>10</v>
      </c>
    </row>
    <row r="6" spans="1:11" ht="27.95" customHeight="1" x14ac:dyDescent="0.25">
      <c r="A6" s="17" t="s">
        <v>147</v>
      </c>
      <c r="B6" s="17"/>
      <c r="C6" s="17" t="s">
        <v>189</v>
      </c>
      <c r="D6" s="17" t="s">
        <v>147</v>
      </c>
      <c r="E6" s="42" t="s">
        <v>176</v>
      </c>
      <c r="F6" s="15" t="s">
        <v>177</v>
      </c>
      <c r="G6" s="14"/>
      <c r="H6" s="14"/>
      <c r="I6" s="14"/>
      <c r="J6" s="14"/>
      <c r="K6" s="14"/>
    </row>
    <row r="7" spans="1:11" ht="21.95" customHeight="1" x14ac:dyDescent="0.25">
      <c r="A7" s="4" t="str">
        <f>LEFT(E7,1)</f>
        <v>6</v>
      </c>
      <c r="B7" s="4" t="s">
        <v>150</v>
      </c>
      <c r="C7" s="4"/>
      <c r="D7" s="4">
        <v>111</v>
      </c>
      <c r="E7" s="3" t="s">
        <v>55</v>
      </c>
      <c r="F7" s="13" t="s">
        <v>178</v>
      </c>
      <c r="G7" s="2">
        <v>117393.32</v>
      </c>
      <c r="H7" s="2">
        <f t="shared" ref="H7:H43" si="0">IF(G7&lt;&gt;0,J7/G7,"")</f>
        <v>1.2465785957838145</v>
      </c>
      <c r="I7" s="2">
        <v>294000</v>
      </c>
      <c r="J7" s="2">
        <v>146340</v>
      </c>
      <c r="K7" s="2">
        <f t="shared" ref="K7:K43" si="1">IF(I7&lt;&gt; 0,J7/I7,0)</f>
        <v>0.4977551020408163</v>
      </c>
    </row>
    <row r="8" spans="1:11" ht="21.95" customHeight="1" x14ac:dyDescent="0.25">
      <c r="A8" s="4" t="str">
        <f t="shared" ref="A8:A43" si="2">LEFT(E8,1)</f>
        <v>6</v>
      </c>
      <c r="B8" s="4" t="s">
        <v>150</v>
      </c>
      <c r="C8" s="4"/>
      <c r="D8" s="4">
        <v>111</v>
      </c>
      <c r="E8" s="3" t="s">
        <v>53</v>
      </c>
      <c r="F8" s="13" t="s">
        <v>179</v>
      </c>
      <c r="G8" s="2"/>
      <c r="H8" s="2" t="str">
        <f t="shared" si="0"/>
        <v/>
      </c>
      <c r="I8" s="2">
        <v>4000</v>
      </c>
      <c r="J8" s="2"/>
      <c r="K8" s="2">
        <f t="shared" si="1"/>
        <v>0</v>
      </c>
    </row>
    <row r="9" spans="1:11" ht="21.95" customHeight="1" x14ac:dyDescent="0.25">
      <c r="A9" s="4" t="str">
        <f t="shared" si="2"/>
        <v>6</v>
      </c>
      <c r="B9" s="4" t="s">
        <v>150</v>
      </c>
      <c r="C9" s="4"/>
      <c r="D9" s="4">
        <v>311</v>
      </c>
      <c r="E9" s="3" t="s">
        <v>52</v>
      </c>
      <c r="F9" s="13" t="s">
        <v>182</v>
      </c>
      <c r="G9" s="2">
        <v>0.28999999999999998</v>
      </c>
      <c r="H9" s="2">
        <f t="shared" si="0"/>
        <v>0</v>
      </c>
      <c r="I9" s="2"/>
      <c r="J9" s="2"/>
      <c r="K9" s="2">
        <f t="shared" si="1"/>
        <v>0</v>
      </c>
    </row>
    <row r="10" spans="1:11" ht="21.95" customHeight="1" x14ac:dyDescent="0.25">
      <c r="A10" s="4" t="str">
        <f t="shared" si="2"/>
        <v>6</v>
      </c>
      <c r="B10" s="4" t="s">
        <v>150</v>
      </c>
      <c r="C10" s="4"/>
      <c r="D10" s="4">
        <v>561</v>
      </c>
      <c r="E10" s="3" t="s">
        <v>185</v>
      </c>
      <c r="F10" s="13" t="s">
        <v>186</v>
      </c>
      <c r="G10" s="2"/>
      <c r="H10" s="2" t="str">
        <f t="shared" si="0"/>
        <v/>
      </c>
      <c r="I10" s="2">
        <v>100</v>
      </c>
      <c r="J10" s="2"/>
      <c r="K10" s="2">
        <f t="shared" si="1"/>
        <v>0</v>
      </c>
    </row>
    <row r="11" spans="1:11" ht="21.95" customHeight="1" x14ac:dyDescent="0.25">
      <c r="A11" s="4" t="str">
        <f t="shared" si="2"/>
        <v>6</v>
      </c>
      <c r="B11" s="4" t="s">
        <v>150</v>
      </c>
      <c r="C11" s="4"/>
      <c r="D11" s="4">
        <v>611</v>
      </c>
      <c r="E11" s="3" t="s">
        <v>67</v>
      </c>
      <c r="F11" s="13" t="s">
        <v>68</v>
      </c>
      <c r="G11" s="2">
        <v>9644.33</v>
      </c>
      <c r="H11" s="2">
        <f t="shared" si="0"/>
        <v>1.2623614082056502</v>
      </c>
      <c r="I11" s="2">
        <v>19500</v>
      </c>
      <c r="J11" s="2">
        <v>12174.63</v>
      </c>
      <c r="K11" s="2">
        <f t="shared" si="1"/>
        <v>0.62434000000000001</v>
      </c>
    </row>
    <row r="12" spans="1:11" ht="21.95" customHeight="1" x14ac:dyDescent="0.25">
      <c r="A12" s="4"/>
      <c r="B12" s="4"/>
      <c r="C12" s="4"/>
      <c r="D12" s="4"/>
      <c r="E12" s="3"/>
      <c r="F12" s="13"/>
      <c r="G12" s="2"/>
      <c r="H12" s="2"/>
      <c r="I12" s="2"/>
      <c r="J12" s="2"/>
      <c r="K12" s="2"/>
    </row>
    <row r="13" spans="1:11" ht="21.95" customHeight="1" x14ac:dyDescent="0.25">
      <c r="A13" s="4" t="str">
        <f t="shared" si="2"/>
        <v>3</v>
      </c>
      <c r="B13" s="4" t="s">
        <v>149</v>
      </c>
      <c r="C13" s="4">
        <v>3121</v>
      </c>
      <c r="D13" s="4">
        <v>561</v>
      </c>
      <c r="E13" s="3">
        <v>3239</v>
      </c>
      <c r="F13" s="1" t="s">
        <v>9</v>
      </c>
      <c r="G13" s="2"/>
      <c r="H13" s="2" t="str">
        <f t="shared" si="0"/>
        <v/>
      </c>
      <c r="I13" s="2">
        <v>100</v>
      </c>
      <c r="J13" s="2">
        <v>0</v>
      </c>
      <c r="K13" s="2">
        <f t="shared" si="1"/>
        <v>0</v>
      </c>
    </row>
    <row r="14" spans="1:11" ht="18" customHeight="1" x14ac:dyDescent="0.25">
      <c r="A14" s="4" t="str">
        <f t="shared" si="2"/>
        <v>3</v>
      </c>
      <c r="B14" s="4" t="s">
        <v>149</v>
      </c>
      <c r="C14" s="4">
        <v>3121</v>
      </c>
      <c r="D14" s="4">
        <v>111</v>
      </c>
      <c r="E14" s="3">
        <v>3111</v>
      </c>
      <c r="F14" s="1" t="s">
        <v>38</v>
      </c>
      <c r="G14" s="2">
        <v>70467.56</v>
      </c>
      <c r="H14" s="2">
        <f t="shared" si="0"/>
        <v>1.2133455450990498</v>
      </c>
      <c r="I14" s="2">
        <v>187100</v>
      </c>
      <c r="J14" s="2">
        <v>85501.5</v>
      </c>
      <c r="K14" s="2">
        <f t="shared" si="1"/>
        <v>0.45698289684660609</v>
      </c>
    </row>
    <row r="15" spans="1:11" ht="18" customHeight="1" x14ac:dyDescent="0.25">
      <c r="A15" s="4" t="str">
        <f t="shared" si="2"/>
        <v>3</v>
      </c>
      <c r="B15" s="4" t="s">
        <v>149</v>
      </c>
      <c r="C15" s="4">
        <v>3121</v>
      </c>
      <c r="D15" s="4">
        <v>111</v>
      </c>
      <c r="E15" s="3">
        <v>3121</v>
      </c>
      <c r="F15" s="1" t="s">
        <v>37</v>
      </c>
      <c r="G15" s="2">
        <v>2203.83</v>
      </c>
      <c r="H15" s="2">
        <f t="shared" si="0"/>
        <v>2.2852307119877668</v>
      </c>
      <c r="I15" s="2">
        <v>6700</v>
      </c>
      <c r="J15" s="2">
        <v>5036.26</v>
      </c>
      <c r="K15" s="2">
        <f t="shared" si="1"/>
        <v>0.7516805970149254</v>
      </c>
    </row>
    <row r="16" spans="1:11" ht="18" customHeight="1" x14ac:dyDescent="0.25">
      <c r="A16" s="4" t="str">
        <f t="shared" si="2"/>
        <v>3</v>
      </c>
      <c r="B16" s="4" t="s">
        <v>149</v>
      </c>
      <c r="C16" s="4">
        <v>3121</v>
      </c>
      <c r="D16" s="4">
        <v>111</v>
      </c>
      <c r="E16" s="3">
        <v>3132</v>
      </c>
      <c r="F16" s="1" t="s">
        <v>36</v>
      </c>
      <c r="G16" s="2">
        <v>11716.73</v>
      </c>
      <c r="H16" s="2">
        <f t="shared" si="0"/>
        <v>1.2040731501024604</v>
      </c>
      <c r="I16" s="2">
        <v>31100</v>
      </c>
      <c r="J16" s="2">
        <v>14107.8</v>
      </c>
      <c r="K16" s="2">
        <f t="shared" si="1"/>
        <v>0.4536270096463022</v>
      </c>
    </row>
    <row r="17" spans="1:11" ht="18" customHeight="1" x14ac:dyDescent="0.25">
      <c r="A17" s="4" t="str">
        <f t="shared" si="2"/>
        <v>3</v>
      </c>
      <c r="B17" s="4" t="s">
        <v>149</v>
      </c>
      <c r="C17" s="4">
        <v>3121</v>
      </c>
      <c r="D17" s="4">
        <v>111</v>
      </c>
      <c r="E17" s="3">
        <v>3211</v>
      </c>
      <c r="F17" s="1" t="s">
        <v>20</v>
      </c>
      <c r="G17" s="2">
        <v>242.35</v>
      </c>
      <c r="H17" s="2">
        <f t="shared" si="0"/>
        <v>3.7142149783371159</v>
      </c>
      <c r="I17" s="2">
        <v>2000</v>
      </c>
      <c r="J17" s="2">
        <v>900.14</v>
      </c>
      <c r="K17" s="2">
        <f t="shared" si="1"/>
        <v>0.45006999999999997</v>
      </c>
    </row>
    <row r="18" spans="1:11" ht="18" customHeight="1" x14ac:dyDescent="0.25">
      <c r="A18" s="4" t="str">
        <f t="shared" si="2"/>
        <v>3</v>
      </c>
      <c r="B18" s="4" t="s">
        <v>149</v>
      </c>
      <c r="C18" s="4">
        <v>3121</v>
      </c>
      <c r="D18" s="4">
        <v>111</v>
      </c>
      <c r="E18" s="3">
        <v>3212</v>
      </c>
      <c r="F18" s="1" t="s">
        <v>35</v>
      </c>
      <c r="G18" s="2">
        <v>1746.63</v>
      </c>
      <c r="H18" s="2">
        <f t="shared" si="0"/>
        <v>1.1003017238911503</v>
      </c>
      <c r="I18" s="2">
        <v>5000</v>
      </c>
      <c r="J18" s="2">
        <v>1921.82</v>
      </c>
      <c r="K18" s="2">
        <f t="shared" si="1"/>
        <v>0.38436399999999998</v>
      </c>
    </row>
    <row r="19" spans="1:11" ht="18" customHeight="1" x14ac:dyDescent="0.25">
      <c r="A19" s="4" t="str">
        <f t="shared" si="2"/>
        <v>3</v>
      </c>
      <c r="B19" s="4" t="s">
        <v>149</v>
      </c>
      <c r="C19" s="4">
        <v>3121</v>
      </c>
      <c r="D19" s="4">
        <v>111</v>
      </c>
      <c r="E19" s="3">
        <v>3213</v>
      </c>
      <c r="F19" s="1" t="s">
        <v>34</v>
      </c>
      <c r="G19" s="2">
        <v>1070.6199999999999</v>
      </c>
      <c r="H19" s="2">
        <f t="shared" si="0"/>
        <v>1.3296407689002634</v>
      </c>
      <c r="I19" s="2">
        <v>5300</v>
      </c>
      <c r="J19" s="2">
        <v>1423.54</v>
      </c>
      <c r="K19" s="2">
        <f t="shared" si="1"/>
        <v>0.26859245283018868</v>
      </c>
    </row>
    <row r="20" spans="1:11" ht="18" customHeight="1" x14ac:dyDescent="0.25">
      <c r="A20" s="4" t="str">
        <f t="shared" si="2"/>
        <v>3</v>
      </c>
      <c r="B20" s="4" t="s">
        <v>149</v>
      </c>
      <c r="C20" s="4">
        <v>3121</v>
      </c>
      <c r="D20" s="4">
        <v>111</v>
      </c>
      <c r="E20" s="3">
        <v>3221</v>
      </c>
      <c r="F20" s="1" t="s">
        <v>33</v>
      </c>
      <c r="G20" s="2">
        <v>845.81</v>
      </c>
      <c r="H20" s="2">
        <f t="shared" si="0"/>
        <v>1.0254430664097138</v>
      </c>
      <c r="I20" s="2">
        <v>4000</v>
      </c>
      <c r="J20" s="2">
        <v>867.33</v>
      </c>
      <c r="K20" s="2">
        <f t="shared" si="1"/>
        <v>0.21683250000000001</v>
      </c>
    </row>
    <row r="21" spans="1:11" ht="18" customHeight="1" x14ac:dyDescent="0.25">
      <c r="A21" s="4" t="str">
        <f t="shared" si="2"/>
        <v>3</v>
      </c>
      <c r="B21" s="4" t="s">
        <v>149</v>
      </c>
      <c r="C21" s="4">
        <v>3121</v>
      </c>
      <c r="D21" s="4">
        <v>111</v>
      </c>
      <c r="E21" s="3">
        <v>3223</v>
      </c>
      <c r="F21" s="1" t="s">
        <v>17</v>
      </c>
      <c r="G21" s="2">
        <v>1037.46</v>
      </c>
      <c r="H21" s="2">
        <f t="shared" si="0"/>
        <v>1.2963391359666878</v>
      </c>
      <c r="I21" s="2">
        <v>6600</v>
      </c>
      <c r="J21" s="2">
        <v>1344.9</v>
      </c>
      <c r="K21" s="2">
        <f t="shared" si="1"/>
        <v>0.2037727272727273</v>
      </c>
    </row>
    <row r="22" spans="1:11" ht="18" customHeight="1" x14ac:dyDescent="0.25">
      <c r="A22" s="4" t="str">
        <f t="shared" si="2"/>
        <v>3</v>
      </c>
      <c r="B22" s="4" t="s">
        <v>149</v>
      </c>
      <c r="C22" s="4">
        <v>3121</v>
      </c>
      <c r="D22" s="4">
        <v>111</v>
      </c>
      <c r="E22" s="3">
        <v>3224</v>
      </c>
      <c r="F22" s="1" t="s">
        <v>32</v>
      </c>
      <c r="G22" s="2">
        <v>31.69</v>
      </c>
      <c r="H22" s="2">
        <f t="shared" si="0"/>
        <v>0</v>
      </c>
      <c r="I22" s="2">
        <v>800</v>
      </c>
      <c r="J22" s="2">
        <v>0</v>
      </c>
      <c r="K22" s="2">
        <f t="shared" si="1"/>
        <v>0</v>
      </c>
    </row>
    <row r="23" spans="1:11" ht="18" customHeight="1" x14ac:dyDescent="0.25">
      <c r="A23" s="4" t="str">
        <f t="shared" si="2"/>
        <v>3</v>
      </c>
      <c r="B23" s="4" t="s">
        <v>149</v>
      </c>
      <c r="C23" s="4">
        <v>3121</v>
      </c>
      <c r="D23" s="4">
        <v>111</v>
      </c>
      <c r="E23" s="3">
        <v>3225</v>
      </c>
      <c r="F23" s="1" t="s">
        <v>16</v>
      </c>
      <c r="G23" s="2">
        <v>0</v>
      </c>
      <c r="H23" s="2" t="str">
        <f t="shared" si="0"/>
        <v/>
      </c>
      <c r="I23" s="2">
        <v>2700</v>
      </c>
      <c r="J23" s="2">
        <v>0</v>
      </c>
      <c r="K23" s="2">
        <f t="shared" si="1"/>
        <v>0</v>
      </c>
    </row>
    <row r="24" spans="1:11" ht="18" customHeight="1" x14ac:dyDescent="0.25">
      <c r="A24" s="4" t="str">
        <f t="shared" si="2"/>
        <v>3</v>
      </c>
      <c r="B24" s="4" t="s">
        <v>149</v>
      </c>
      <c r="C24" s="4">
        <v>3121</v>
      </c>
      <c r="D24" s="4">
        <v>111</v>
      </c>
      <c r="E24" s="3">
        <v>3231</v>
      </c>
      <c r="F24" s="1" t="s">
        <v>15</v>
      </c>
      <c r="G24" s="2">
        <v>1341.28</v>
      </c>
      <c r="H24" s="2">
        <f t="shared" si="0"/>
        <v>0.86582965525468203</v>
      </c>
      <c r="I24" s="2">
        <v>4000</v>
      </c>
      <c r="J24" s="2">
        <v>1161.32</v>
      </c>
      <c r="K24" s="2">
        <f t="shared" si="1"/>
        <v>0.29032999999999998</v>
      </c>
    </row>
    <row r="25" spans="1:11" ht="18" customHeight="1" x14ac:dyDescent="0.25">
      <c r="A25" s="4" t="str">
        <f t="shared" si="2"/>
        <v>3</v>
      </c>
      <c r="B25" s="4" t="s">
        <v>149</v>
      </c>
      <c r="C25" s="4">
        <v>3121</v>
      </c>
      <c r="D25" s="4">
        <v>111</v>
      </c>
      <c r="E25" s="3">
        <v>3232</v>
      </c>
      <c r="F25" s="1" t="s">
        <v>31</v>
      </c>
      <c r="G25" s="2">
        <v>749.92</v>
      </c>
      <c r="H25" s="2">
        <f t="shared" si="0"/>
        <v>1.5941700448047793</v>
      </c>
      <c r="I25" s="2">
        <v>3300</v>
      </c>
      <c r="J25" s="2">
        <v>1195.5</v>
      </c>
      <c r="K25" s="2">
        <f t="shared" si="1"/>
        <v>0.36227272727272725</v>
      </c>
    </row>
    <row r="26" spans="1:11" ht="18" customHeight="1" x14ac:dyDescent="0.25">
      <c r="A26" s="4" t="str">
        <f t="shared" si="2"/>
        <v>3</v>
      </c>
      <c r="B26" s="4" t="s">
        <v>149</v>
      </c>
      <c r="C26" s="4">
        <v>3121</v>
      </c>
      <c r="D26" s="4">
        <v>111</v>
      </c>
      <c r="E26" s="3">
        <v>3233</v>
      </c>
      <c r="F26" s="1" t="s">
        <v>14</v>
      </c>
      <c r="G26" s="2">
        <v>0</v>
      </c>
      <c r="H26" s="2" t="str">
        <f t="shared" si="0"/>
        <v/>
      </c>
      <c r="I26" s="2">
        <v>2000</v>
      </c>
      <c r="J26" s="2">
        <v>0</v>
      </c>
      <c r="K26" s="2">
        <f t="shared" si="1"/>
        <v>0</v>
      </c>
    </row>
    <row r="27" spans="1:11" ht="18" customHeight="1" x14ac:dyDescent="0.25">
      <c r="A27" s="4" t="str">
        <f t="shared" si="2"/>
        <v>3</v>
      </c>
      <c r="B27" s="4" t="s">
        <v>149</v>
      </c>
      <c r="C27" s="4">
        <v>3121</v>
      </c>
      <c r="D27" s="4">
        <v>111</v>
      </c>
      <c r="E27" s="3">
        <v>3234</v>
      </c>
      <c r="F27" s="1" t="s">
        <v>30</v>
      </c>
      <c r="G27" s="2">
        <v>1234.3900000000001</v>
      </c>
      <c r="H27" s="2">
        <f t="shared" si="0"/>
        <v>0.89141195246234972</v>
      </c>
      <c r="I27" s="2">
        <v>3300</v>
      </c>
      <c r="J27" s="2">
        <v>1100.3499999999999</v>
      </c>
      <c r="K27" s="2">
        <f t="shared" si="1"/>
        <v>0.33343939393939392</v>
      </c>
    </row>
    <row r="28" spans="1:11" ht="18" customHeight="1" x14ac:dyDescent="0.25">
      <c r="A28" s="4" t="str">
        <f t="shared" si="2"/>
        <v>3</v>
      </c>
      <c r="B28" s="4" t="s">
        <v>149</v>
      </c>
      <c r="C28" s="4">
        <v>3121</v>
      </c>
      <c r="D28" s="4">
        <v>111</v>
      </c>
      <c r="E28" s="3" t="s">
        <v>69</v>
      </c>
      <c r="F28" s="1" t="s">
        <v>196</v>
      </c>
      <c r="G28" s="2">
        <v>298.63</v>
      </c>
      <c r="H28" s="2">
        <f t="shared" si="0"/>
        <v>0</v>
      </c>
      <c r="I28" s="2">
        <v>700</v>
      </c>
      <c r="J28" s="2">
        <v>0</v>
      </c>
      <c r="K28" s="2">
        <f t="shared" si="1"/>
        <v>0</v>
      </c>
    </row>
    <row r="29" spans="1:11" ht="18" customHeight="1" x14ac:dyDescent="0.25">
      <c r="A29" s="4" t="str">
        <f t="shared" si="2"/>
        <v>3</v>
      </c>
      <c r="B29" s="4" t="s">
        <v>149</v>
      </c>
      <c r="C29" s="4">
        <v>3121</v>
      </c>
      <c r="D29" s="4">
        <v>111</v>
      </c>
      <c r="E29" s="3">
        <v>3237</v>
      </c>
      <c r="F29" s="1" t="s">
        <v>11</v>
      </c>
      <c r="G29" s="2">
        <v>4359.9399999999996</v>
      </c>
      <c r="H29" s="2">
        <f t="shared" si="0"/>
        <v>1.047032757331523</v>
      </c>
      <c r="I29" s="2">
        <v>11900</v>
      </c>
      <c r="J29" s="2">
        <v>4565</v>
      </c>
      <c r="K29" s="2">
        <f t="shared" si="1"/>
        <v>0.38361344537815129</v>
      </c>
    </row>
    <row r="30" spans="1:11" ht="18" customHeight="1" x14ac:dyDescent="0.25">
      <c r="A30" s="4" t="str">
        <f t="shared" si="2"/>
        <v>3</v>
      </c>
      <c r="B30" s="4" t="s">
        <v>149</v>
      </c>
      <c r="C30" s="4">
        <v>3121</v>
      </c>
      <c r="D30" s="4">
        <v>111</v>
      </c>
      <c r="E30" s="3">
        <v>3238</v>
      </c>
      <c r="F30" s="1" t="s">
        <v>10</v>
      </c>
      <c r="G30" s="2">
        <v>1521.54</v>
      </c>
      <c r="H30" s="2">
        <f t="shared" si="0"/>
        <v>0.84999408494025785</v>
      </c>
      <c r="I30" s="2">
        <v>4000</v>
      </c>
      <c r="J30" s="2">
        <v>1293.3</v>
      </c>
      <c r="K30" s="2">
        <f t="shared" si="1"/>
        <v>0.32332499999999997</v>
      </c>
    </row>
    <row r="31" spans="1:11" ht="18" customHeight="1" x14ac:dyDescent="0.25">
      <c r="A31" s="4" t="str">
        <f t="shared" si="2"/>
        <v>3</v>
      </c>
      <c r="B31" s="4" t="s">
        <v>149</v>
      </c>
      <c r="C31" s="4">
        <v>3121</v>
      </c>
      <c r="D31" s="4">
        <v>111</v>
      </c>
      <c r="E31" s="3">
        <v>3239</v>
      </c>
      <c r="F31" s="1" t="s">
        <v>9</v>
      </c>
      <c r="G31" s="2">
        <v>1592.67</v>
      </c>
      <c r="H31" s="2">
        <f t="shared" si="0"/>
        <v>1.5000094181468853</v>
      </c>
      <c r="I31" s="2">
        <v>5300</v>
      </c>
      <c r="J31" s="2">
        <v>2389.02</v>
      </c>
      <c r="K31" s="2">
        <f t="shared" si="1"/>
        <v>0.45075849056603773</v>
      </c>
    </row>
    <row r="32" spans="1:11" ht="18" customHeight="1" x14ac:dyDescent="0.25">
      <c r="A32" s="4" t="str">
        <f t="shared" si="2"/>
        <v>3</v>
      </c>
      <c r="B32" s="4" t="s">
        <v>149</v>
      </c>
      <c r="C32" s="4">
        <v>3121</v>
      </c>
      <c r="D32" s="4">
        <v>111</v>
      </c>
      <c r="E32" s="3">
        <v>3291</v>
      </c>
      <c r="F32" s="1" t="s">
        <v>29</v>
      </c>
      <c r="G32" s="2">
        <v>1285.2</v>
      </c>
      <c r="H32" s="2">
        <f t="shared" si="0"/>
        <v>0.59997665732959848</v>
      </c>
      <c r="I32" s="2">
        <v>3300</v>
      </c>
      <c r="J32" s="2">
        <v>771.09</v>
      </c>
      <c r="K32" s="2">
        <f t="shared" si="1"/>
        <v>0.23366363636363638</v>
      </c>
    </row>
    <row r="33" spans="1:11" ht="18" customHeight="1" x14ac:dyDescent="0.25">
      <c r="A33" s="4" t="str">
        <f t="shared" si="2"/>
        <v>3</v>
      </c>
      <c r="B33" s="4" t="s">
        <v>149</v>
      </c>
      <c r="C33" s="4">
        <v>3121</v>
      </c>
      <c r="D33" s="4">
        <v>111</v>
      </c>
      <c r="E33" s="3">
        <v>3292</v>
      </c>
      <c r="F33" s="1" t="s">
        <v>8</v>
      </c>
      <c r="G33" s="2">
        <v>676.22</v>
      </c>
      <c r="H33" s="2">
        <f t="shared" si="0"/>
        <v>1.0000147880867174</v>
      </c>
      <c r="I33" s="2">
        <v>900</v>
      </c>
      <c r="J33" s="2">
        <v>676.23</v>
      </c>
      <c r="K33" s="2">
        <f t="shared" si="1"/>
        <v>0.75136666666666674</v>
      </c>
    </row>
    <row r="34" spans="1:11" ht="18" customHeight="1" x14ac:dyDescent="0.25">
      <c r="A34" s="4" t="str">
        <f t="shared" si="2"/>
        <v>3</v>
      </c>
      <c r="B34" s="4" t="s">
        <v>149</v>
      </c>
      <c r="C34" s="4">
        <v>3121</v>
      </c>
      <c r="D34" s="4">
        <v>111</v>
      </c>
      <c r="E34" s="3">
        <v>3293</v>
      </c>
      <c r="F34" s="1" t="s">
        <v>23</v>
      </c>
      <c r="G34" s="2">
        <v>124.05</v>
      </c>
      <c r="H34" s="2">
        <f t="shared" si="0"/>
        <v>0.80773881499395406</v>
      </c>
      <c r="I34" s="2">
        <v>1300</v>
      </c>
      <c r="J34" s="2">
        <v>100.2</v>
      </c>
      <c r="K34" s="2">
        <f t="shared" si="1"/>
        <v>7.7076923076923085E-2</v>
      </c>
    </row>
    <row r="35" spans="1:11" ht="18" customHeight="1" x14ac:dyDescent="0.25">
      <c r="A35" s="4" t="str">
        <f t="shared" si="2"/>
        <v>3</v>
      </c>
      <c r="B35" s="4" t="s">
        <v>149</v>
      </c>
      <c r="C35" s="4">
        <v>3121</v>
      </c>
      <c r="D35" s="4">
        <v>111</v>
      </c>
      <c r="E35" s="3">
        <v>3295</v>
      </c>
      <c r="F35" s="1" t="s">
        <v>7</v>
      </c>
      <c r="G35" s="2">
        <v>0</v>
      </c>
      <c r="H35" s="2" t="str">
        <f t="shared" si="0"/>
        <v/>
      </c>
      <c r="I35" s="2">
        <v>300</v>
      </c>
      <c r="J35" s="2">
        <v>0</v>
      </c>
      <c r="K35" s="2">
        <f t="shared" si="1"/>
        <v>0</v>
      </c>
    </row>
    <row r="36" spans="1:11" ht="18" customHeight="1" x14ac:dyDescent="0.25">
      <c r="A36" s="4" t="str">
        <f t="shared" si="2"/>
        <v>3</v>
      </c>
      <c r="B36" s="4" t="s">
        <v>149</v>
      </c>
      <c r="C36" s="4">
        <v>3121</v>
      </c>
      <c r="D36" s="4">
        <v>111</v>
      </c>
      <c r="E36" s="3">
        <v>3299</v>
      </c>
      <c r="F36" s="1" t="s">
        <v>6</v>
      </c>
      <c r="G36" s="2">
        <v>66.36</v>
      </c>
      <c r="H36" s="2">
        <f t="shared" si="0"/>
        <v>0.61196503918022904</v>
      </c>
      <c r="I36" s="2">
        <v>2000</v>
      </c>
      <c r="J36" s="2">
        <v>40.61</v>
      </c>
      <c r="K36" s="2">
        <f t="shared" si="1"/>
        <v>2.0305E-2</v>
      </c>
    </row>
    <row r="37" spans="1:11" ht="18" customHeight="1" x14ac:dyDescent="0.25">
      <c r="A37" s="4" t="str">
        <f t="shared" si="2"/>
        <v>3</v>
      </c>
      <c r="B37" s="4" t="s">
        <v>149</v>
      </c>
      <c r="C37" s="4">
        <v>3121</v>
      </c>
      <c r="D37" s="4">
        <v>111</v>
      </c>
      <c r="E37" s="3">
        <v>3431</v>
      </c>
      <c r="F37" s="1" t="s">
        <v>28</v>
      </c>
      <c r="G37" s="2">
        <v>88.85</v>
      </c>
      <c r="H37" s="2">
        <f t="shared" si="0"/>
        <v>0.91041080472706815</v>
      </c>
      <c r="I37" s="2">
        <v>400</v>
      </c>
      <c r="J37" s="2">
        <v>80.89</v>
      </c>
      <c r="K37" s="2">
        <f t="shared" si="1"/>
        <v>0.20222499999999999</v>
      </c>
    </row>
    <row r="38" spans="1:11" ht="18" customHeight="1" x14ac:dyDescent="0.25">
      <c r="A38" s="4" t="str">
        <f t="shared" si="2"/>
        <v>4</v>
      </c>
      <c r="B38" s="4" t="s">
        <v>149</v>
      </c>
      <c r="C38" s="4">
        <v>3121</v>
      </c>
      <c r="D38" s="4">
        <v>111</v>
      </c>
      <c r="E38" s="3">
        <v>4221</v>
      </c>
      <c r="F38" s="1" t="s">
        <v>27</v>
      </c>
      <c r="G38" s="2">
        <v>0</v>
      </c>
      <c r="H38" s="2" t="str">
        <f t="shared" si="0"/>
        <v/>
      </c>
      <c r="I38" s="2">
        <v>2700</v>
      </c>
      <c r="J38" s="2">
        <v>0</v>
      </c>
      <c r="K38" s="2">
        <f t="shared" si="1"/>
        <v>0</v>
      </c>
    </row>
    <row r="39" spans="1:11" ht="18" customHeight="1" x14ac:dyDescent="0.25">
      <c r="A39" s="4" t="str">
        <f t="shared" si="2"/>
        <v>4</v>
      </c>
      <c r="B39" s="4" t="s">
        <v>149</v>
      </c>
      <c r="C39" s="4">
        <v>3121</v>
      </c>
      <c r="D39" s="4">
        <v>111</v>
      </c>
      <c r="E39" s="3">
        <v>4262</v>
      </c>
      <c r="F39" s="1" t="s">
        <v>197</v>
      </c>
      <c r="G39" s="2">
        <v>0</v>
      </c>
      <c r="H39" s="2" t="str">
        <f t="shared" si="0"/>
        <v/>
      </c>
      <c r="I39" s="2">
        <v>1300</v>
      </c>
      <c r="J39" s="2">
        <v>0</v>
      </c>
      <c r="K39" s="2">
        <f t="shared" si="1"/>
        <v>0</v>
      </c>
    </row>
    <row r="40" spans="1:11" ht="18" customHeight="1" x14ac:dyDescent="0.25">
      <c r="A40" s="4" t="str">
        <f t="shared" si="2"/>
        <v>3</v>
      </c>
      <c r="B40" s="4" t="s">
        <v>149</v>
      </c>
      <c r="C40" s="4">
        <v>3121</v>
      </c>
      <c r="D40" s="4">
        <v>611</v>
      </c>
      <c r="E40" s="3">
        <v>3111</v>
      </c>
      <c r="F40" s="1" t="s">
        <v>38</v>
      </c>
      <c r="G40" s="2">
        <v>7821.56</v>
      </c>
      <c r="H40" s="2">
        <f t="shared" si="0"/>
        <v>1.2258603143107001</v>
      </c>
      <c r="I40" s="2">
        <v>16000</v>
      </c>
      <c r="J40" s="2">
        <v>9588.14</v>
      </c>
      <c r="K40" s="2">
        <f t="shared" si="1"/>
        <v>0.59925874999999995</v>
      </c>
    </row>
    <row r="41" spans="1:11" ht="18" customHeight="1" x14ac:dyDescent="0.25">
      <c r="A41" s="4" t="str">
        <f t="shared" si="2"/>
        <v>3</v>
      </c>
      <c r="B41" s="4" t="s">
        <v>149</v>
      </c>
      <c r="C41" s="4">
        <v>3121</v>
      </c>
      <c r="D41" s="4">
        <v>611</v>
      </c>
      <c r="E41" s="3">
        <v>3121</v>
      </c>
      <c r="F41" s="1" t="s">
        <v>37</v>
      </c>
      <c r="G41" s="2">
        <v>0</v>
      </c>
      <c r="H41" s="2" t="str">
        <f t="shared" si="0"/>
        <v/>
      </c>
      <c r="I41" s="2">
        <v>300</v>
      </c>
      <c r="J41" s="2">
        <v>0</v>
      </c>
      <c r="K41" s="2">
        <f t="shared" si="1"/>
        <v>0</v>
      </c>
    </row>
    <row r="42" spans="1:11" ht="18" customHeight="1" x14ac:dyDescent="0.25">
      <c r="A42" s="4" t="str">
        <f t="shared" si="2"/>
        <v>3</v>
      </c>
      <c r="B42" s="4" t="s">
        <v>149</v>
      </c>
      <c r="C42" s="4">
        <v>3121</v>
      </c>
      <c r="D42" s="4">
        <v>611</v>
      </c>
      <c r="E42" s="3">
        <v>3132</v>
      </c>
      <c r="F42" s="1" t="s">
        <v>36</v>
      </c>
      <c r="G42" s="2">
        <v>1290.56</v>
      </c>
      <c r="H42" s="2">
        <f t="shared" si="0"/>
        <v>1.2258476940242995</v>
      </c>
      <c r="I42" s="2">
        <v>2700</v>
      </c>
      <c r="J42" s="2">
        <v>1582.03</v>
      </c>
      <c r="K42" s="2">
        <f t="shared" si="1"/>
        <v>0.58593703703703703</v>
      </c>
    </row>
    <row r="43" spans="1:11" ht="18" customHeight="1" x14ac:dyDescent="0.25">
      <c r="A43" s="4" t="str">
        <f t="shared" si="2"/>
        <v>3</v>
      </c>
      <c r="B43" s="4" t="s">
        <v>149</v>
      </c>
      <c r="C43" s="4">
        <v>3121</v>
      </c>
      <c r="D43" s="4">
        <v>611</v>
      </c>
      <c r="E43" s="3">
        <v>3212</v>
      </c>
      <c r="F43" s="1" t="s">
        <v>35</v>
      </c>
      <c r="G43" s="2">
        <v>286.68</v>
      </c>
      <c r="H43" s="2">
        <f t="shared" si="0"/>
        <v>1</v>
      </c>
      <c r="I43" s="2">
        <v>500</v>
      </c>
      <c r="J43" s="2">
        <v>286.68</v>
      </c>
      <c r="K43" s="2">
        <f t="shared" si="1"/>
        <v>0.57335999999999998</v>
      </c>
    </row>
    <row r="44" spans="1:11" ht="21.95" customHeight="1" x14ac:dyDescent="0.25">
      <c r="G44" s="2"/>
      <c r="H44" s="2"/>
      <c r="I44" s="2"/>
      <c r="J44" s="2"/>
      <c r="K44" s="2"/>
    </row>
    <row r="45" spans="1:11" ht="21.95" customHeight="1" x14ac:dyDescent="0.25">
      <c r="G45" s="2"/>
      <c r="H45" s="2"/>
      <c r="I45" s="2"/>
      <c r="J45" s="2"/>
      <c r="K45" s="2"/>
    </row>
    <row r="46" spans="1:11" ht="21.95" customHeight="1" x14ac:dyDescent="0.25">
      <c r="G46" s="2"/>
      <c r="H46" s="2"/>
      <c r="I46" s="2"/>
      <c r="J46" s="2"/>
      <c r="K46" s="2"/>
    </row>
    <row r="47" spans="1:11" ht="21.95" customHeight="1" x14ac:dyDescent="0.25">
      <c r="G47" s="2"/>
      <c r="H47" s="2"/>
      <c r="I47" s="2"/>
      <c r="J47" s="2"/>
      <c r="K47" s="2"/>
    </row>
    <row r="48" spans="1:11" ht="21.95" customHeight="1" x14ac:dyDescent="0.25">
      <c r="G48" s="2"/>
      <c r="H48" s="2"/>
      <c r="I48" s="2"/>
      <c r="J48" s="2"/>
      <c r="K48" s="2"/>
    </row>
    <row r="49" spans="7:11" ht="21.95" customHeight="1" x14ac:dyDescent="0.25">
      <c r="G49" s="2"/>
      <c r="H49" s="2"/>
      <c r="I49" s="2"/>
      <c r="J49" s="2"/>
      <c r="K49" s="2"/>
    </row>
    <row r="50" spans="7:11" ht="21.95" customHeight="1" x14ac:dyDescent="0.25">
      <c r="G50" s="2"/>
      <c r="H50" s="2"/>
      <c r="I50" s="2"/>
      <c r="J50" s="2"/>
      <c r="K50" s="2"/>
    </row>
    <row r="51" spans="7:11" ht="21.95" customHeight="1" x14ac:dyDescent="0.25">
      <c r="G51" s="2"/>
      <c r="H51" s="2"/>
      <c r="I51" s="2"/>
      <c r="J51" s="2"/>
      <c r="K51" s="2"/>
    </row>
    <row r="52" spans="7:11" ht="21.95" customHeight="1" x14ac:dyDescent="0.25">
      <c r="G52" s="2"/>
      <c r="H52" s="2"/>
      <c r="I52" s="2"/>
      <c r="J52" s="2"/>
      <c r="K52" s="2"/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&amp;L&amp;9&amp;K04-049&amp;D&amp;C&amp;"-,Podebljano"&amp;9&amp;K04-048&amp;P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90" zoomScaleNormal="90" workbookViewId="0">
      <selection activeCell="M26" sqref="M26"/>
    </sheetView>
  </sheetViews>
  <sheetFormatPr defaultRowHeight="21.95" customHeight="1" x14ac:dyDescent="0.25"/>
  <cols>
    <col min="1" max="4" width="7.7109375" style="1" customWidth="1"/>
    <col min="5" max="5" width="8.7109375" style="1" customWidth="1"/>
    <col min="6" max="6" width="50.7109375" style="1" customWidth="1"/>
    <col min="7" max="7" width="15.7109375" style="1" customWidth="1"/>
    <col min="8" max="8" width="7.7109375" style="1" customWidth="1"/>
    <col min="9" max="10" width="15.7109375" style="1" customWidth="1"/>
    <col min="11" max="11" width="7.7109375" style="1" customWidth="1"/>
    <col min="12" max="16384" width="9.140625" style="1"/>
  </cols>
  <sheetData>
    <row r="1" spans="1:11" ht="15.95" customHeight="1" x14ac:dyDescent="0.25">
      <c r="A1" s="79" t="s">
        <v>161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95" customHeight="1" x14ac:dyDescent="0.25">
      <c r="A2" s="75" t="s">
        <v>162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.9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9.950000000000003" customHeight="1" x14ac:dyDescent="0.25">
      <c r="A4" s="19" t="s">
        <v>198</v>
      </c>
      <c r="B4" s="19"/>
      <c r="C4" s="19"/>
      <c r="D4" s="19"/>
      <c r="E4" s="19" t="s">
        <v>58</v>
      </c>
      <c r="F4" s="19" t="s">
        <v>57</v>
      </c>
      <c r="G4" s="19" t="s">
        <v>163</v>
      </c>
      <c r="H4" s="19" t="s">
        <v>164</v>
      </c>
      <c r="I4" s="19" t="s">
        <v>165</v>
      </c>
      <c r="J4" s="19" t="s">
        <v>166</v>
      </c>
      <c r="K4" s="19" t="s">
        <v>167</v>
      </c>
    </row>
    <row r="5" spans="1:11" ht="12.95" customHeight="1" x14ac:dyDescent="0.25">
      <c r="A5" s="33">
        <v>1</v>
      </c>
      <c r="B5" s="33"/>
      <c r="C5" s="33"/>
      <c r="D5" s="33"/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9</v>
      </c>
      <c r="K5" s="33">
        <v>10</v>
      </c>
    </row>
    <row r="6" spans="1:11" ht="27.95" customHeight="1" x14ac:dyDescent="0.25">
      <c r="A6" s="17" t="s">
        <v>147</v>
      </c>
      <c r="B6" s="17"/>
      <c r="C6" s="17" t="s">
        <v>189</v>
      </c>
      <c r="D6" s="17" t="s">
        <v>147</v>
      </c>
      <c r="E6" s="42" t="s">
        <v>176</v>
      </c>
      <c r="F6" s="15" t="s">
        <v>177</v>
      </c>
      <c r="G6" s="14">
        <f>SUM(G7:G8)</f>
        <v>117393.32</v>
      </c>
      <c r="H6" s="14">
        <f t="shared" ref="H6:H42" si="0">IF(G6&lt;&gt;0,J6/G6,"")</f>
        <v>1.2465785957838145</v>
      </c>
      <c r="I6" s="14">
        <f>SUM(I7:I8)</f>
        <v>298000</v>
      </c>
      <c r="J6" s="14">
        <f t="shared" ref="J6" si="1">SUM(J7:J8)</f>
        <v>146340</v>
      </c>
      <c r="K6" s="14">
        <f t="shared" ref="K6:K42" si="2">IF(I6&lt;&gt; 0,J6/I6,0)</f>
        <v>0.49107382550335571</v>
      </c>
    </row>
    <row r="7" spans="1:11" ht="21.95" customHeight="1" x14ac:dyDescent="0.25">
      <c r="A7" s="4" t="str">
        <f>LEFT(E7,1)</f>
        <v>6</v>
      </c>
      <c r="B7" s="4" t="s">
        <v>150</v>
      </c>
      <c r="C7" s="4"/>
      <c r="D7" s="4">
        <v>111</v>
      </c>
      <c r="E7" s="3" t="s">
        <v>55</v>
      </c>
      <c r="F7" s="13" t="s">
        <v>178</v>
      </c>
      <c r="G7" s="2">
        <v>117393.32</v>
      </c>
      <c r="H7" s="2">
        <f t="shared" si="0"/>
        <v>1.2465785957838145</v>
      </c>
      <c r="I7" s="2">
        <v>294000</v>
      </c>
      <c r="J7" s="2">
        <v>146340</v>
      </c>
      <c r="K7" s="2">
        <f t="shared" si="2"/>
        <v>0.4977551020408163</v>
      </c>
    </row>
    <row r="8" spans="1:11" ht="21.95" customHeight="1" x14ac:dyDescent="0.25">
      <c r="A8" s="4" t="str">
        <f t="shared" ref="A8:A42" si="3">LEFT(E8,1)</f>
        <v>6</v>
      </c>
      <c r="B8" s="4" t="s">
        <v>150</v>
      </c>
      <c r="C8" s="4"/>
      <c r="D8" s="4">
        <v>111</v>
      </c>
      <c r="E8" s="3" t="s">
        <v>53</v>
      </c>
      <c r="F8" s="13" t="s">
        <v>179</v>
      </c>
      <c r="G8" s="2"/>
      <c r="H8" s="2" t="str">
        <f t="shared" si="0"/>
        <v/>
      </c>
      <c r="I8" s="2">
        <v>4000</v>
      </c>
      <c r="J8" s="2"/>
      <c r="K8" s="2">
        <f t="shared" si="2"/>
        <v>0</v>
      </c>
    </row>
    <row r="9" spans="1:11" ht="21.95" customHeight="1" x14ac:dyDescent="0.25">
      <c r="A9" s="4" t="str">
        <f t="shared" si="3"/>
        <v>6</v>
      </c>
      <c r="B9" s="4" t="s">
        <v>150</v>
      </c>
      <c r="C9" s="4"/>
      <c r="D9" s="4">
        <v>311</v>
      </c>
      <c r="E9" s="3" t="s">
        <v>52</v>
      </c>
      <c r="F9" s="13" t="s">
        <v>182</v>
      </c>
      <c r="G9" s="2">
        <v>0.28999999999999998</v>
      </c>
      <c r="H9" s="2">
        <f t="shared" si="0"/>
        <v>0</v>
      </c>
      <c r="I9" s="2"/>
      <c r="J9" s="2"/>
      <c r="K9" s="2">
        <f t="shared" si="2"/>
        <v>0</v>
      </c>
    </row>
    <row r="10" spans="1:11" ht="21.95" customHeight="1" x14ac:dyDescent="0.25">
      <c r="A10" s="4" t="str">
        <f t="shared" si="3"/>
        <v>6</v>
      </c>
      <c r="B10" s="4" t="s">
        <v>150</v>
      </c>
      <c r="C10" s="4"/>
      <c r="D10" s="4">
        <v>561</v>
      </c>
      <c r="E10" s="3" t="s">
        <v>185</v>
      </c>
      <c r="F10" s="13" t="s">
        <v>186</v>
      </c>
      <c r="G10" s="2"/>
      <c r="H10" s="2" t="str">
        <f t="shared" si="0"/>
        <v/>
      </c>
      <c r="I10" s="2">
        <v>100</v>
      </c>
      <c r="J10" s="2"/>
      <c r="K10" s="2">
        <f t="shared" si="2"/>
        <v>0</v>
      </c>
    </row>
    <row r="11" spans="1:11" ht="21.95" customHeight="1" x14ac:dyDescent="0.25">
      <c r="A11" s="4" t="str">
        <f t="shared" si="3"/>
        <v>6</v>
      </c>
      <c r="B11" s="4" t="s">
        <v>150</v>
      </c>
      <c r="C11" s="4"/>
      <c r="D11" s="4">
        <v>611</v>
      </c>
      <c r="E11" s="3" t="s">
        <v>67</v>
      </c>
      <c r="F11" s="13" t="s">
        <v>68</v>
      </c>
      <c r="G11" s="2">
        <v>9644.33</v>
      </c>
      <c r="H11" s="2">
        <f t="shared" si="0"/>
        <v>1.2623614082056502</v>
      </c>
      <c r="I11" s="2">
        <v>19500</v>
      </c>
      <c r="J11" s="2">
        <v>12174.63</v>
      </c>
      <c r="K11" s="2">
        <f t="shared" si="2"/>
        <v>0.62434000000000001</v>
      </c>
    </row>
    <row r="12" spans="1:11" ht="21.95" customHeight="1" x14ac:dyDescent="0.25">
      <c r="A12" s="4" t="str">
        <f t="shared" si="3"/>
        <v>3</v>
      </c>
      <c r="B12" s="4" t="s">
        <v>149</v>
      </c>
      <c r="C12" s="4">
        <v>3121</v>
      </c>
      <c r="D12" s="4">
        <v>561</v>
      </c>
      <c r="E12" s="3">
        <v>3239</v>
      </c>
      <c r="F12" s="1" t="s">
        <v>9</v>
      </c>
      <c r="G12" s="2"/>
      <c r="H12" s="2" t="str">
        <f t="shared" si="0"/>
        <v/>
      </c>
      <c r="I12" s="2">
        <v>100</v>
      </c>
      <c r="J12" s="2">
        <v>0</v>
      </c>
      <c r="K12" s="2">
        <f t="shared" si="2"/>
        <v>0</v>
      </c>
    </row>
    <row r="13" spans="1:11" ht="18" customHeight="1" x14ac:dyDescent="0.25">
      <c r="A13" s="4" t="str">
        <f t="shared" si="3"/>
        <v>3</v>
      </c>
      <c r="B13" s="4" t="s">
        <v>149</v>
      </c>
      <c r="C13" s="4">
        <v>3121</v>
      </c>
      <c r="D13" s="4">
        <v>111</v>
      </c>
      <c r="E13" s="3">
        <v>3111</v>
      </c>
      <c r="F13" s="1" t="s">
        <v>38</v>
      </c>
      <c r="G13" s="2">
        <v>70467.56</v>
      </c>
      <c r="H13" s="2">
        <f t="shared" si="0"/>
        <v>1.2133455450990498</v>
      </c>
      <c r="I13" s="2">
        <v>187100</v>
      </c>
      <c r="J13" s="2">
        <v>85501.5</v>
      </c>
      <c r="K13" s="2">
        <f t="shared" si="2"/>
        <v>0.45698289684660609</v>
      </c>
    </row>
    <row r="14" spans="1:11" ht="18" customHeight="1" x14ac:dyDescent="0.25">
      <c r="A14" s="4" t="str">
        <f t="shared" si="3"/>
        <v>3</v>
      </c>
      <c r="B14" s="4" t="s">
        <v>149</v>
      </c>
      <c r="C14" s="4">
        <v>3121</v>
      </c>
      <c r="D14" s="4">
        <v>111</v>
      </c>
      <c r="E14" s="3">
        <v>3121</v>
      </c>
      <c r="F14" s="1" t="s">
        <v>37</v>
      </c>
      <c r="G14" s="2">
        <v>2203.83</v>
      </c>
      <c r="H14" s="2">
        <f t="shared" si="0"/>
        <v>2.2852307119877668</v>
      </c>
      <c r="I14" s="2">
        <v>6700</v>
      </c>
      <c r="J14" s="2">
        <v>5036.26</v>
      </c>
      <c r="K14" s="2">
        <f t="shared" si="2"/>
        <v>0.7516805970149254</v>
      </c>
    </row>
    <row r="15" spans="1:11" ht="18" customHeight="1" x14ac:dyDescent="0.25">
      <c r="A15" s="4" t="str">
        <f t="shared" si="3"/>
        <v>3</v>
      </c>
      <c r="B15" s="4" t="s">
        <v>149</v>
      </c>
      <c r="C15" s="4">
        <v>3121</v>
      </c>
      <c r="D15" s="4">
        <v>111</v>
      </c>
      <c r="E15" s="3">
        <v>3132</v>
      </c>
      <c r="F15" s="1" t="s">
        <v>36</v>
      </c>
      <c r="G15" s="2">
        <v>11716.73</v>
      </c>
      <c r="H15" s="2">
        <f t="shared" si="0"/>
        <v>1.2040731501024604</v>
      </c>
      <c r="I15" s="2">
        <v>31100</v>
      </c>
      <c r="J15" s="2">
        <v>14107.8</v>
      </c>
      <c r="K15" s="2">
        <f t="shared" si="2"/>
        <v>0.4536270096463022</v>
      </c>
    </row>
    <row r="16" spans="1:11" ht="18" customHeight="1" x14ac:dyDescent="0.25">
      <c r="A16" s="4" t="str">
        <f t="shared" si="3"/>
        <v>3</v>
      </c>
      <c r="B16" s="4" t="s">
        <v>149</v>
      </c>
      <c r="C16" s="4">
        <v>3121</v>
      </c>
      <c r="D16" s="4">
        <v>111</v>
      </c>
      <c r="E16" s="3">
        <v>3211</v>
      </c>
      <c r="F16" s="1" t="s">
        <v>20</v>
      </c>
      <c r="G16" s="2">
        <v>242.35</v>
      </c>
      <c r="H16" s="2">
        <f t="shared" si="0"/>
        <v>3.7142149783371159</v>
      </c>
      <c r="I16" s="2">
        <v>2000</v>
      </c>
      <c r="J16" s="2">
        <v>900.14</v>
      </c>
      <c r="K16" s="2">
        <f t="shared" si="2"/>
        <v>0.45006999999999997</v>
      </c>
    </row>
    <row r="17" spans="1:11" ht="18" customHeight="1" x14ac:dyDescent="0.25">
      <c r="A17" s="4" t="str">
        <f t="shared" si="3"/>
        <v>3</v>
      </c>
      <c r="B17" s="4" t="s">
        <v>149</v>
      </c>
      <c r="C17" s="4">
        <v>3121</v>
      </c>
      <c r="D17" s="4">
        <v>111</v>
      </c>
      <c r="E17" s="3">
        <v>3212</v>
      </c>
      <c r="F17" s="1" t="s">
        <v>35</v>
      </c>
      <c r="G17" s="2">
        <v>1746.63</v>
      </c>
      <c r="H17" s="2">
        <f t="shared" si="0"/>
        <v>1.1003017238911503</v>
      </c>
      <c r="I17" s="2">
        <v>5000</v>
      </c>
      <c r="J17" s="2">
        <v>1921.82</v>
      </c>
      <c r="K17" s="2">
        <f t="shared" si="2"/>
        <v>0.38436399999999998</v>
      </c>
    </row>
    <row r="18" spans="1:11" ht="18" customHeight="1" x14ac:dyDescent="0.25">
      <c r="A18" s="4" t="str">
        <f t="shared" si="3"/>
        <v>3</v>
      </c>
      <c r="B18" s="4" t="s">
        <v>149</v>
      </c>
      <c r="C18" s="4">
        <v>3121</v>
      </c>
      <c r="D18" s="4">
        <v>111</v>
      </c>
      <c r="E18" s="3">
        <v>3213</v>
      </c>
      <c r="F18" s="1" t="s">
        <v>34</v>
      </c>
      <c r="G18" s="2">
        <v>1070.6199999999999</v>
      </c>
      <c r="H18" s="2">
        <f t="shared" si="0"/>
        <v>1.3296407689002634</v>
      </c>
      <c r="I18" s="2">
        <v>5300</v>
      </c>
      <c r="J18" s="2">
        <v>1423.54</v>
      </c>
      <c r="K18" s="2">
        <f t="shared" si="2"/>
        <v>0.26859245283018868</v>
      </c>
    </row>
    <row r="19" spans="1:11" ht="18" customHeight="1" x14ac:dyDescent="0.25">
      <c r="A19" s="4" t="str">
        <f t="shared" si="3"/>
        <v>3</v>
      </c>
      <c r="B19" s="4" t="s">
        <v>149</v>
      </c>
      <c r="C19" s="4">
        <v>3121</v>
      </c>
      <c r="D19" s="4">
        <v>111</v>
      </c>
      <c r="E19" s="3">
        <v>3221</v>
      </c>
      <c r="F19" s="1" t="s">
        <v>33</v>
      </c>
      <c r="G19" s="2">
        <v>845.81</v>
      </c>
      <c r="H19" s="2">
        <f t="shared" si="0"/>
        <v>1.0254430664097138</v>
      </c>
      <c r="I19" s="2">
        <v>4000</v>
      </c>
      <c r="J19" s="2">
        <v>867.33</v>
      </c>
      <c r="K19" s="2">
        <f t="shared" si="2"/>
        <v>0.21683250000000001</v>
      </c>
    </row>
    <row r="20" spans="1:11" ht="18" customHeight="1" x14ac:dyDescent="0.25">
      <c r="A20" s="4" t="str">
        <f t="shared" si="3"/>
        <v>3</v>
      </c>
      <c r="B20" s="4" t="s">
        <v>149</v>
      </c>
      <c r="C20" s="4">
        <v>3121</v>
      </c>
      <c r="D20" s="4">
        <v>111</v>
      </c>
      <c r="E20" s="3">
        <v>3223</v>
      </c>
      <c r="F20" s="1" t="s">
        <v>17</v>
      </c>
      <c r="G20" s="2">
        <v>1037.46</v>
      </c>
      <c r="H20" s="2">
        <f t="shared" si="0"/>
        <v>1.2963391359666878</v>
      </c>
      <c r="I20" s="2">
        <v>6600</v>
      </c>
      <c r="J20" s="2">
        <v>1344.9</v>
      </c>
      <c r="K20" s="2">
        <f t="shared" si="2"/>
        <v>0.2037727272727273</v>
      </c>
    </row>
    <row r="21" spans="1:11" ht="18" customHeight="1" x14ac:dyDescent="0.25">
      <c r="A21" s="4" t="str">
        <f t="shared" si="3"/>
        <v>3</v>
      </c>
      <c r="B21" s="4" t="s">
        <v>149</v>
      </c>
      <c r="C21" s="4">
        <v>3121</v>
      </c>
      <c r="D21" s="4">
        <v>111</v>
      </c>
      <c r="E21" s="3">
        <v>3224</v>
      </c>
      <c r="F21" s="1" t="s">
        <v>32</v>
      </c>
      <c r="G21" s="2">
        <v>31.69</v>
      </c>
      <c r="H21" s="2">
        <f t="shared" si="0"/>
        <v>0</v>
      </c>
      <c r="I21" s="2">
        <v>800</v>
      </c>
      <c r="J21" s="2">
        <v>0</v>
      </c>
      <c r="K21" s="2">
        <f t="shared" si="2"/>
        <v>0</v>
      </c>
    </row>
    <row r="22" spans="1:11" ht="18" customHeight="1" x14ac:dyDescent="0.25">
      <c r="A22" s="4" t="str">
        <f t="shared" si="3"/>
        <v>3</v>
      </c>
      <c r="B22" s="4" t="s">
        <v>149</v>
      </c>
      <c r="C22" s="4">
        <v>3121</v>
      </c>
      <c r="D22" s="4">
        <v>111</v>
      </c>
      <c r="E22" s="3">
        <v>3225</v>
      </c>
      <c r="F22" s="1" t="s">
        <v>16</v>
      </c>
      <c r="G22" s="2">
        <v>0</v>
      </c>
      <c r="H22" s="2" t="str">
        <f t="shared" si="0"/>
        <v/>
      </c>
      <c r="I22" s="2">
        <v>2700</v>
      </c>
      <c r="J22" s="2">
        <v>0</v>
      </c>
      <c r="K22" s="2">
        <f t="shared" si="2"/>
        <v>0</v>
      </c>
    </row>
    <row r="23" spans="1:11" ht="18" customHeight="1" x14ac:dyDescent="0.25">
      <c r="A23" s="4" t="str">
        <f t="shared" si="3"/>
        <v>3</v>
      </c>
      <c r="B23" s="4" t="s">
        <v>149</v>
      </c>
      <c r="C23" s="4">
        <v>3121</v>
      </c>
      <c r="D23" s="4">
        <v>111</v>
      </c>
      <c r="E23" s="3">
        <v>3231</v>
      </c>
      <c r="F23" s="1" t="s">
        <v>15</v>
      </c>
      <c r="G23" s="2">
        <v>1341.28</v>
      </c>
      <c r="H23" s="2">
        <f t="shared" si="0"/>
        <v>0.86582965525468203</v>
      </c>
      <c r="I23" s="2">
        <v>4000</v>
      </c>
      <c r="J23" s="2">
        <v>1161.32</v>
      </c>
      <c r="K23" s="2">
        <f t="shared" si="2"/>
        <v>0.29032999999999998</v>
      </c>
    </row>
    <row r="24" spans="1:11" ht="18" customHeight="1" x14ac:dyDescent="0.25">
      <c r="A24" s="4" t="str">
        <f t="shared" si="3"/>
        <v>3</v>
      </c>
      <c r="B24" s="4" t="s">
        <v>149</v>
      </c>
      <c r="C24" s="4">
        <v>3121</v>
      </c>
      <c r="D24" s="4">
        <v>111</v>
      </c>
      <c r="E24" s="3">
        <v>3232</v>
      </c>
      <c r="F24" s="1" t="s">
        <v>31</v>
      </c>
      <c r="G24" s="2">
        <v>749.92</v>
      </c>
      <c r="H24" s="2">
        <f t="shared" si="0"/>
        <v>1.5941700448047793</v>
      </c>
      <c r="I24" s="2">
        <v>3300</v>
      </c>
      <c r="J24" s="2">
        <v>1195.5</v>
      </c>
      <c r="K24" s="2">
        <f t="shared" si="2"/>
        <v>0.36227272727272725</v>
      </c>
    </row>
    <row r="25" spans="1:11" ht="18" customHeight="1" x14ac:dyDescent="0.25">
      <c r="A25" s="4" t="str">
        <f t="shared" si="3"/>
        <v>3</v>
      </c>
      <c r="B25" s="4" t="s">
        <v>149</v>
      </c>
      <c r="C25" s="4">
        <v>3121</v>
      </c>
      <c r="D25" s="4">
        <v>111</v>
      </c>
      <c r="E25" s="3">
        <v>3233</v>
      </c>
      <c r="F25" s="1" t="s">
        <v>14</v>
      </c>
      <c r="G25" s="2">
        <v>0</v>
      </c>
      <c r="H25" s="2" t="str">
        <f t="shared" si="0"/>
        <v/>
      </c>
      <c r="I25" s="2">
        <v>2000</v>
      </c>
      <c r="J25" s="2">
        <v>0</v>
      </c>
      <c r="K25" s="2">
        <f t="shared" si="2"/>
        <v>0</v>
      </c>
    </row>
    <row r="26" spans="1:11" ht="18" customHeight="1" x14ac:dyDescent="0.25">
      <c r="A26" s="4" t="str">
        <f t="shared" si="3"/>
        <v>3</v>
      </c>
      <c r="B26" s="4" t="s">
        <v>149</v>
      </c>
      <c r="C26" s="4">
        <v>3121</v>
      </c>
      <c r="D26" s="4">
        <v>111</v>
      </c>
      <c r="E26" s="3">
        <v>3234</v>
      </c>
      <c r="F26" s="1" t="s">
        <v>30</v>
      </c>
      <c r="G26" s="2">
        <v>1234.3900000000001</v>
      </c>
      <c r="H26" s="2">
        <f t="shared" si="0"/>
        <v>0.89141195246234972</v>
      </c>
      <c r="I26" s="2">
        <v>3300</v>
      </c>
      <c r="J26" s="2">
        <v>1100.3499999999999</v>
      </c>
      <c r="K26" s="2">
        <f t="shared" si="2"/>
        <v>0.33343939393939392</v>
      </c>
    </row>
    <row r="27" spans="1:11" ht="18" customHeight="1" x14ac:dyDescent="0.25">
      <c r="A27" s="4" t="str">
        <f t="shared" si="3"/>
        <v>3</v>
      </c>
      <c r="B27" s="4" t="s">
        <v>149</v>
      </c>
      <c r="C27" s="4">
        <v>3121</v>
      </c>
      <c r="D27" s="4">
        <v>111</v>
      </c>
      <c r="E27" s="3" t="s">
        <v>69</v>
      </c>
      <c r="F27" s="1" t="s">
        <v>196</v>
      </c>
      <c r="G27" s="2">
        <v>298.63</v>
      </c>
      <c r="H27" s="2">
        <f t="shared" si="0"/>
        <v>0</v>
      </c>
      <c r="I27" s="2">
        <v>700</v>
      </c>
      <c r="J27" s="2">
        <v>0</v>
      </c>
      <c r="K27" s="2">
        <f t="shared" si="2"/>
        <v>0</v>
      </c>
    </row>
    <row r="28" spans="1:11" ht="18" customHeight="1" x14ac:dyDescent="0.25">
      <c r="A28" s="4" t="str">
        <f t="shared" si="3"/>
        <v>3</v>
      </c>
      <c r="B28" s="4" t="s">
        <v>149</v>
      </c>
      <c r="C28" s="4">
        <v>3121</v>
      </c>
      <c r="D28" s="4">
        <v>111</v>
      </c>
      <c r="E28" s="3">
        <v>3237</v>
      </c>
      <c r="F28" s="1" t="s">
        <v>11</v>
      </c>
      <c r="G28" s="2">
        <v>4359.9399999999996</v>
      </c>
      <c r="H28" s="2">
        <f t="shared" si="0"/>
        <v>1.047032757331523</v>
      </c>
      <c r="I28" s="2">
        <v>11900</v>
      </c>
      <c r="J28" s="2">
        <v>4565</v>
      </c>
      <c r="K28" s="2">
        <f t="shared" si="2"/>
        <v>0.38361344537815129</v>
      </c>
    </row>
    <row r="29" spans="1:11" ht="18" customHeight="1" x14ac:dyDescent="0.25">
      <c r="A29" s="4" t="str">
        <f t="shared" si="3"/>
        <v>3</v>
      </c>
      <c r="B29" s="4" t="s">
        <v>149</v>
      </c>
      <c r="C29" s="4">
        <v>3121</v>
      </c>
      <c r="D29" s="4">
        <v>111</v>
      </c>
      <c r="E29" s="3">
        <v>3238</v>
      </c>
      <c r="F29" s="1" t="s">
        <v>10</v>
      </c>
      <c r="G29" s="2">
        <v>1521.54</v>
      </c>
      <c r="H29" s="2">
        <f t="shared" si="0"/>
        <v>0.84999408494025785</v>
      </c>
      <c r="I29" s="2">
        <v>4000</v>
      </c>
      <c r="J29" s="2">
        <v>1293.3</v>
      </c>
      <c r="K29" s="2">
        <f t="shared" si="2"/>
        <v>0.32332499999999997</v>
      </c>
    </row>
    <row r="30" spans="1:11" ht="18" customHeight="1" x14ac:dyDescent="0.25">
      <c r="A30" s="4" t="str">
        <f t="shared" si="3"/>
        <v>3</v>
      </c>
      <c r="B30" s="4" t="s">
        <v>149</v>
      </c>
      <c r="C30" s="4">
        <v>3121</v>
      </c>
      <c r="D30" s="4">
        <v>111</v>
      </c>
      <c r="E30" s="3">
        <v>3239</v>
      </c>
      <c r="F30" s="1" t="s">
        <v>9</v>
      </c>
      <c r="G30" s="2">
        <v>1592.67</v>
      </c>
      <c r="H30" s="2">
        <f t="shared" si="0"/>
        <v>1.5000094181468853</v>
      </c>
      <c r="I30" s="2">
        <v>5300</v>
      </c>
      <c r="J30" s="2">
        <v>2389.02</v>
      </c>
      <c r="K30" s="2">
        <f t="shared" si="2"/>
        <v>0.45075849056603773</v>
      </c>
    </row>
    <row r="31" spans="1:11" ht="18" customHeight="1" x14ac:dyDescent="0.25">
      <c r="A31" s="4" t="str">
        <f t="shared" si="3"/>
        <v>3</v>
      </c>
      <c r="B31" s="4" t="s">
        <v>149</v>
      </c>
      <c r="C31" s="4">
        <v>3121</v>
      </c>
      <c r="D31" s="4">
        <v>111</v>
      </c>
      <c r="E31" s="3">
        <v>3291</v>
      </c>
      <c r="F31" s="1" t="s">
        <v>29</v>
      </c>
      <c r="G31" s="2">
        <v>1285.2</v>
      </c>
      <c r="H31" s="2">
        <f t="shared" si="0"/>
        <v>0.59997665732959848</v>
      </c>
      <c r="I31" s="2">
        <v>3300</v>
      </c>
      <c r="J31" s="2">
        <v>771.09</v>
      </c>
      <c r="K31" s="2">
        <f t="shared" si="2"/>
        <v>0.23366363636363638</v>
      </c>
    </row>
    <row r="32" spans="1:11" ht="18" customHeight="1" x14ac:dyDescent="0.25">
      <c r="A32" s="4" t="str">
        <f t="shared" si="3"/>
        <v>3</v>
      </c>
      <c r="B32" s="4" t="s">
        <v>149</v>
      </c>
      <c r="C32" s="4">
        <v>3121</v>
      </c>
      <c r="D32" s="4">
        <v>111</v>
      </c>
      <c r="E32" s="3">
        <v>3292</v>
      </c>
      <c r="F32" s="1" t="s">
        <v>8</v>
      </c>
      <c r="G32" s="2">
        <v>676.22</v>
      </c>
      <c r="H32" s="2">
        <f t="shared" si="0"/>
        <v>1.0000147880867174</v>
      </c>
      <c r="I32" s="2">
        <v>900</v>
      </c>
      <c r="J32" s="2">
        <v>676.23</v>
      </c>
      <c r="K32" s="2">
        <f t="shared" si="2"/>
        <v>0.75136666666666674</v>
      </c>
    </row>
    <row r="33" spans="1:11" ht="18" customHeight="1" x14ac:dyDescent="0.25">
      <c r="A33" s="4" t="str">
        <f t="shared" si="3"/>
        <v>3</v>
      </c>
      <c r="B33" s="4" t="s">
        <v>149</v>
      </c>
      <c r="C33" s="4">
        <v>3121</v>
      </c>
      <c r="D33" s="4">
        <v>111</v>
      </c>
      <c r="E33" s="3">
        <v>3293</v>
      </c>
      <c r="F33" s="1" t="s">
        <v>23</v>
      </c>
      <c r="G33" s="2">
        <v>124.05</v>
      </c>
      <c r="H33" s="2">
        <f t="shared" si="0"/>
        <v>0.80773881499395406</v>
      </c>
      <c r="I33" s="2">
        <v>1300</v>
      </c>
      <c r="J33" s="2">
        <v>100.2</v>
      </c>
      <c r="K33" s="2">
        <f t="shared" si="2"/>
        <v>7.7076923076923085E-2</v>
      </c>
    </row>
    <row r="34" spans="1:11" ht="18" customHeight="1" x14ac:dyDescent="0.25">
      <c r="A34" s="4" t="str">
        <f t="shared" si="3"/>
        <v>3</v>
      </c>
      <c r="B34" s="4" t="s">
        <v>149</v>
      </c>
      <c r="C34" s="4">
        <v>3121</v>
      </c>
      <c r="D34" s="4">
        <v>111</v>
      </c>
      <c r="E34" s="3">
        <v>3295</v>
      </c>
      <c r="F34" s="1" t="s">
        <v>7</v>
      </c>
      <c r="G34" s="2">
        <v>0</v>
      </c>
      <c r="H34" s="2" t="str">
        <f t="shared" si="0"/>
        <v/>
      </c>
      <c r="I34" s="2">
        <v>300</v>
      </c>
      <c r="J34" s="2">
        <v>0</v>
      </c>
      <c r="K34" s="2">
        <f t="shared" si="2"/>
        <v>0</v>
      </c>
    </row>
    <row r="35" spans="1:11" ht="18" customHeight="1" x14ac:dyDescent="0.25">
      <c r="A35" s="4" t="str">
        <f t="shared" si="3"/>
        <v>3</v>
      </c>
      <c r="B35" s="4" t="s">
        <v>149</v>
      </c>
      <c r="C35" s="4">
        <v>3121</v>
      </c>
      <c r="D35" s="4">
        <v>111</v>
      </c>
      <c r="E35" s="3">
        <v>3299</v>
      </c>
      <c r="F35" s="1" t="s">
        <v>6</v>
      </c>
      <c r="G35" s="2">
        <v>66.36</v>
      </c>
      <c r="H35" s="2">
        <f t="shared" si="0"/>
        <v>0.61196503918022904</v>
      </c>
      <c r="I35" s="2">
        <v>2000</v>
      </c>
      <c r="J35" s="2">
        <v>40.61</v>
      </c>
      <c r="K35" s="2">
        <f t="shared" si="2"/>
        <v>2.0305E-2</v>
      </c>
    </row>
    <row r="36" spans="1:11" ht="18" customHeight="1" x14ac:dyDescent="0.25">
      <c r="A36" s="4" t="str">
        <f t="shared" si="3"/>
        <v>3</v>
      </c>
      <c r="B36" s="4" t="s">
        <v>149</v>
      </c>
      <c r="C36" s="4">
        <v>3121</v>
      </c>
      <c r="D36" s="4">
        <v>111</v>
      </c>
      <c r="E36" s="3">
        <v>3431</v>
      </c>
      <c r="F36" s="1" t="s">
        <v>28</v>
      </c>
      <c r="G36" s="2">
        <v>88.85</v>
      </c>
      <c r="H36" s="2">
        <f t="shared" si="0"/>
        <v>0.91041080472706815</v>
      </c>
      <c r="I36" s="2">
        <v>400</v>
      </c>
      <c r="J36" s="2">
        <v>80.89</v>
      </c>
      <c r="K36" s="2">
        <f t="shared" si="2"/>
        <v>0.20222499999999999</v>
      </c>
    </row>
    <row r="37" spans="1:11" ht="18" customHeight="1" x14ac:dyDescent="0.25">
      <c r="A37" s="4" t="str">
        <f t="shared" si="3"/>
        <v>4</v>
      </c>
      <c r="B37" s="4" t="s">
        <v>149</v>
      </c>
      <c r="C37" s="4">
        <v>3121</v>
      </c>
      <c r="D37" s="4">
        <v>111</v>
      </c>
      <c r="E37" s="3">
        <v>4221</v>
      </c>
      <c r="F37" s="1" t="s">
        <v>27</v>
      </c>
      <c r="G37" s="2">
        <v>0</v>
      </c>
      <c r="H37" s="2" t="str">
        <f t="shared" si="0"/>
        <v/>
      </c>
      <c r="I37" s="2">
        <v>2700</v>
      </c>
      <c r="J37" s="2">
        <v>0</v>
      </c>
      <c r="K37" s="2">
        <f t="shared" si="2"/>
        <v>0</v>
      </c>
    </row>
    <row r="38" spans="1:11" ht="18" customHeight="1" x14ac:dyDescent="0.25">
      <c r="A38" s="4" t="str">
        <f t="shared" si="3"/>
        <v>4</v>
      </c>
      <c r="B38" s="4" t="s">
        <v>149</v>
      </c>
      <c r="C38" s="4">
        <v>3121</v>
      </c>
      <c r="D38" s="4">
        <v>111</v>
      </c>
      <c r="E38" s="3">
        <v>4262</v>
      </c>
      <c r="F38" s="1" t="s">
        <v>197</v>
      </c>
      <c r="G38" s="2">
        <v>0</v>
      </c>
      <c r="H38" s="2" t="str">
        <f t="shared" si="0"/>
        <v/>
      </c>
      <c r="I38" s="2">
        <v>1300</v>
      </c>
      <c r="J38" s="2">
        <v>0</v>
      </c>
      <c r="K38" s="2">
        <f t="shared" si="2"/>
        <v>0</v>
      </c>
    </row>
    <row r="39" spans="1:11" ht="18" customHeight="1" x14ac:dyDescent="0.25">
      <c r="A39" s="4" t="str">
        <f t="shared" si="3"/>
        <v>3</v>
      </c>
      <c r="B39" s="4" t="s">
        <v>149</v>
      </c>
      <c r="C39" s="4">
        <v>3121</v>
      </c>
      <c r="D39" s="4">
        <v>611</v>
      </c>
      <c r="E39" s="3">
        <v>3111</v>
      </c>
      <c r="F39" s="1" t="s">
        <v>38</v>
      </c>
      <c r="G39" s="2">
        <v>7821.56</v>
      </c>
      <c r="H39" s="2">
        <f t="shared" si="0"/>
        <v>1.2258603143107001</v>
      </c>
      <c r="I39" s="2">
        <v>16000</v>
      </c>
      <c r="J39" s="2">
        <v>9588.14</v>
      </c>
      <c r="K39" s="2">
        <f t="shared" si="2"/>
        <v>0.59925874999999995</v>
      </c>
    </row>
    <row r="40" spans="1:11" ht="18" customHeight="1" x14ac:dyDescent="0.25">
      <c r="A40" s="4" t="str">
        <f t="shared" si="3"/>
        <v>3</v>
      </c>
      <c r="B40" s="4" t="s">
        <v>149</v>
      </c>
      <c r="C40" s="4">
        <v>3121</v>
      </c>
      <c r="D40" s="4">
        <v>611</v>
      </c>
      <c r="E40" s="3">
        <v>3121</v>
      </c>
      <c r="F40" s="1" t="s">
        <v>37</v>
      </c>
      <c r="G40" s="2">
        <v>0</v>
      </c>
      <c r="H40" s="2" t="str">
        <f t="shared" si="0"/>
        <v/>
      </c>
      <c r="I40" s="2">
        <v>300</v>
      </c>
      <c r="J40" s="2">
        <v>0</v>
      </c>
      <c r="K40" s="2">
        <f t="shared" si="2"/>
        <v>0</v>
      </c>
    </row>
    <row r="41" spans="1:11" ht="18" customHeight="1" x14ac:dyDescent="0.25">
      <c r="A41" s="4" t="str">
        <f t="shared" si="3"/>
        <v>3</v>
      </c>
      <c r="B41" s="4" t="s">
        <v>149</v>
      </c>
      <c r="C41" s="4">
        <v>3121</v>
      </c>
      <c r="D41" s="4">
        <v>611</v>
      </c>
      <c r="E41" s="3">
        <v>3132</v>
      </c>
      <c r="F41" s="1" t="s">
        <v>36</v>
      </c>
      <c r="G41" s="2">
        <v>1290.56</v>
      </c>
      <c r="H41" s="2">
        <f t="shared" si="0"/>
        <v>1.2258476940242995</v>
      </c>
      <c r="I41" s="2">
        <v>2700</v>
      </c>
      <c r="J41" s="2">
        <v>1582.03</v>
      </c>
      <c r="K41" s="2">
        <f t="shared" si="2"/>
        <v>0.58593703703703703</v>
      </c>
    </row>
    <row r="42" spans="1:11" ht="18" customHeight="1" x14ac:dyDescent="0.25">
      <c r="A42" s="4" t="str">
        <f t="shared" si="3"/>
        <v>3</v>
      </c>
      <c r="B42" s="4" t="s">
        <v>149</v>
      </c>
      <c r="C42" s="4">
        <v>3121</v>
      </c>
      <c r="D42" s="4">
        <v>611</v>
      </c>
      <c r="E42" s="3">
        <v>3212</v>
      </c>
      <c r="F42" s="1" t="s">
        <v>35</v>
      </c>
      <c r="G42" s="2">
        <v>286.68</v>
      </c>
      <c r="H42" s="2">
        <f t="shared" si="0"/>
        <v>1</v>
      </c>
      <c r="I42" s="2">
        <v>500</v>
      </c>
      <c r="J42" s="2">
        <v>286.68</v>
      </c>
      <c r="K42" s="2">
        <f t="shared" si="2"/>
        <v>0.57335999999999998</v>
      </c>
    </row>
    <row r="43" spans="1:11" ht="21.95" customHeight="1" x14ac:dyDescent="0.25">
      <c r="G43" s="2"/>
      <c r="H43" s="2"/>
      <c r="I43" s="2"/>
      <c r="J43" s="2"/>
      <c r="K43" s="2"/>
    </row>
    <row r="44" spans="1:11" ht="21.95" customHeight="1" x14ac:dyDescent="0.25">
      <c r="G44" s="2"/>
      <c r="H44" s="2"/>
      <c r="I44" s="2"/>
      <c r="J44" s="2"/>
      <c r="K44" s="2"/>
    </row>
    <row r="45" spans="1:11" ht="21.95" customHeight="1" x14ac:dyDescent="0.25">
      <c r="G45" s="2"/>
      <c r="H45" s="2"/>
      <c r="I45" s="2"/>
      <c r="J45" s="2"/>
      <c r="K45" s="2"/>
    </row>
    <row r="46" spans="1:11" ht="21.95" customHeight="1" x14ac:dyDescent="0.25">
      <c r="G46" s="2"/>
      <c r="H46" s="2"/>
      <c r="I46" s="2"/>
      <c r="J46" s="2"/>
      <c r="K46" s="2"/>
    </row>
    <row r="47" spans="1:11" ht="21.95" customHeight="1" x14ac:dyDescent="0.25">
      <c r="G47" s="2"/>
      <c r="H47" s="2"/>
      <c r="I47" s="2"/>
      <c r="J47" s="2"/>
      <c r="K47" s="2"/>
    </row>
    <row r="48" spans="1:11" ht="21.95" customHeight="1" x14ac:dyDescent="0.25">
      <c r="G48" s="2"/>
      <c r="H48" s="2"/>
      <c r="I48" s="2"/>
      <c r="J48" s="2"/>
      <c r="K48" s="2"/>
    </row>
    <row r="49" spans="7:11" ht="21.95" customHeight="1" x14ac:dyDescent="0.25">
      <c r="G49" s="2"/>
      <c r="H49" s="2"/>
      <c r="I49" s="2"/>
      <c r="J49" s="2"/>
      <c r="K49" s="2"/>
    </row>
    <row r="50" spans="7:11" ht="21.95" customHeight="1" x14ac:dyDescent="0.25">
      <c r="G50" s="2"/>
      <c r="H50" s="2"/>
      <c r="I50" s="2"/>
      <c r="J50" s="2"/>
      <c r="K50" s="2"/>
    </row>
    <row r="51" spans="7:11" ht="21.95" customHeight="1" x14ac:dyDescent="0.25">
      <c r="G51" s="2"/>
      <c r="H51" s="2"/>
      <c r="I51" s="2"/>
      <c r="J51" s="2"/>
      <c r="K51" s="2"/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&amp;L&amp;9&amp;K04-049&amp;D&amp;C&amp;"-,Podebljano"&amp;9&amp;K04-048&amp;P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4</vt:i4>
      </vt:variant>
    </vt:vector>
  </HeadingPairs>
  <TitlesOfParts>
    <vt:vector size="14" baseType="lpstr">
      <vt:lpstr>Sažetak</vt:lpstr>
      <vt:lpstr>Po kontima</vt:lpstr>
      <vt:lpstr>Po izvorima</vt:lpstr>
      <vt:lpstr>Funkcionalna</vt:lpstr>
      <vt:lpstr>Prihodi_Rashodi</vt:lpstr>
      <vt:lpstr>Prihodi i rashodi_UM</vt:lpstr>
      <vt:lpstr>SYS</vt:lpstr>
      <vt:lpstr>Izvor</vt:lpstr>
      <vt:lpstr>Konta</vt:lpstr>
      <vt:lpstr>Izvor_Mat</vt:lpstr>
      <vt:lpstr>Funkcionalna!Ispis_naslova</vt:lpstr>
      <vt:lpstr>'Po izvorima'!Ispis_naslova</vt:lpstr>
      <vt:lpstr>'Po kontima'!Ispis_naslova</vt:lpstr>
      <vt:lpstr>'Prihodi i rashodi_UM'!Ispis_naslova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2023-08-21T07:55:22Z</cp:lastPrinted>
  <dcterms:created xsi:type="dcterms:W3CDTF">2022-06-12T20:33:40Z</dcterms:created>
  <dcterms:modified xsi:type="dcterms:W3CDTF">2025-07-18T09:52:10Z</dcterms:modified>
</cp:coreProperties>
</file>